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0" yWindow="90" windowWidth="8325" windowHeight="8835" activeTab="0"/>
  </bookViews>
  <sheets>
    <sheet name="CALCOLO CONTRIBUTO" sheetId="1" r:id="rId1"/>
    <sheet name="TA1" sheetId="2" r:id="rId2"/>
    <sheet name="TA2" sheetId="3" r:id="rId3"/>
    <sheet name="TA2bis" sheetId="4" r:id="rId4"/>
    <sheet name="TA3" sheetId="5" r:id="rId5"/>
    <sheet name="TA4" sheetId="6" r:id="rId6"/>
    <sheet name="Tariffe" sheetId="7" r:id="rId7"/>
    <sheet name="CAL. SUP 1" sheetId="8" r:id="rId8"/>
    <sheet name="CAL. SUP 2" sheetId="9" r:id="rId9"/>
    <sheet name="RIEP. SUPERFICI" sheetId="10" r:id="rId10"/>
  </sheets>
  <externalReferences>
    <externalReference r:id="rId13"/>
  </externalReferences>
  <definedNames>
    <definedName name="_xlnm.Print_Area" localSheetId="7">'CAL. SUP 1'!$A$1:$M$194</definedName>
    <definedName name="_xlnm.Print_Area" localSheetId="8">'CAL. SUP 2'!$A$1:$M$194</definedName>
    <definedName name="_xlnm.Print_Area" localSheetId="0">'CALCOLO CONTRIBUTO'!$B$1:$L$252</definedName>
    <definedName name="_xlnm.Print_Area" localSheetId="9">'RIEP. SUPERFICI'!$A$1:$V$54</definedName>
    <definedName name="_xlnm.Print_Area" localSheetId="1">'TA1'!$A$1:$R$29</definedName>
    <definedName name="_xlnm.Print_Area" localSheetId="2">'TA2'!$A$1:$R$32</definedName>
    <definedName name="_xlnm.Print_Area" localSheetId="3">'TA2bis'!$A$1:$R$32</definedName>
    <definedName name="_xlnm.Print_Area" localSheetId="4">'TA3'!$A$1:$R$31</definedName>
    <definedName name="_xlnm.Print_Area" localSheetId="5">'TA4'!$A$1:$R$31</definedName>
    <definedName name="_xlnm.Print_Area" localSheetId="6">'Tariffe'!$A$1:$AP$141</definedName>
  </definedNames>
  <calcPr fullCalcOnLoad="1"/>
</workbook>
</file>

<file path=xl/comments1.xml><?xml version="1.0" encoding="utf-8"?>
<comments xmlns="http://schemas.openxmlformats.org/spreadsheetml/2006/main">
  <authors>
    <author>Comune di Montepulciano</author>
    <author>montec03a</author>
  </authors>
  <commentList>
    <comment ref="E6" authorId="0">
      <text>
        <r>
          <rPr>
            <b/>
            <sz val="8"/>
            <rFont val="Tahoma"/>
            <family val="0"/>
          </rPr>
          <t xml:space="preserve">Inserire la tipologia dell'intervento </t>
        </r>
      </text>
    </comment>
    <comment ref="E8" authorId="0">
      <text>
        <r>
          <rPr>
            <b/>
            <sz val="8"/>
            <rFont val="Tahoma"/>
            <family val="0"/>
          </rPr>
          <t xml:space="preserve">Inserire la destinazione dell'immobile o dei locali </t>
        </r>
      </text>
    </comment>
    <comment ref="E9" authorId="0">
      <text>
        <r>
          <rPr>
            <b/>
            <sz val="8"/>
            <rFont val="Tahoma"/>
            <family val="0"/>
          </rPr>
          <t xml:space="preserve">Inserire la localita e la via </t>
        </r>
      </text>
    </comment>
    <comment ref="E10" authorId="0">
      <text>
        <r>
          <rPr>
            <b/>
            <sz val="8"/>
            <rFont val="Tahoma"/>
            <family val="0"/>
          </rPr>
          <t>Inserire nominativo primo intestatario</t>
        </r>
      </text>
    </comment>
    <comment ref="K10" authorId="0">
      <text>
        <r>
          <rPr>
            <b/>
            <sz val="8"/>
            <rFont val="Tahoma"/>
            <family val="0"/>
          </rPr>
          <t>Inserire numero della pratica edilizia in assenza  il numero di protocollo</t>
        </r>
      </text>
    </comment>
    <comment ref="G22" authorId="0">
      <text>
        <r>
          <rPr>
            <b/>
            <sz val="8"/>
            <rFont val="Tahoma"/>
            <family val="0"/>
          </rPr>
          <t>In caso di pratiche in cui si prevede oltre che alla ristrutturazione anche un ampliamenti inserire la superficie utile relativa all'ampliamento</t>
        </r>
      </text>
    </comment>
    <comment ref="G26" authorId="0">
      <text>
        <r>
          <rPr>
            <b/>
            <sz val="8"/>
            <rFont val="Tahoma"/>
            <family val="0"/>
          </rPr>
          <t>In caso di pratiche in cui si prevede, oltre che alla ristrutturazione, anche un ampliamenti inserire la superficie dell'accessorio relativa all'ampliamento</t>
        </r>
      </text>
    </comment>
    <comment ref="G30" authorId="0">
      <text>
        <r>
          <rPr>
            <b/>
            <sz val="8"/>
            <rFont val="Tahoma"/>
            <family val="0"/>
          </rPr>
          <t>In caso di pratiche in cui si prevede, oltre che alla ristrutturazione, anche un ampliamenti inserire la superficie dell'accessorio relativa all'ampliamento</t>
        </r>
        <r>
          <rPr>
            <sz val="8"/>
            <rFont val="Tahoma"/>
            <family val="0"/>
          </rPr>
          <t xml:space="preserve">
</t>
        </r>
      </text>
    </comment>
    <comment ref="G32" authorId="0">
      <text>
        <r>
          <rPr>
            <b/>
            <sz val="8"/>
            <rFont val="Tahoma"/>
            <family val="0"/>
          </rPr>
          <t>In caso di pratiche in cui si prevede, oltre che alla ristrutturazione, anche un ampliamenti inserire la superficie dell'accessorio relativa all'ampliamento</t>
        </r>
        <r>
          <rPr>
            <sz val="8"/>
            <rFont val="Tahoma"/>
            <family val="0"/>
          </rPr>
          <t xml:space="preserve">
</t>
        </r>
      </text>
    </comment>
    <comment ref="G33" authorId="0">
      <text>
        <r>
          <rPr>
            <b/>
            <sz val="8"/>
            <rFont val="Tahoma"/>
            <family val="0"/>
          </rPr>
          <t>In caso di pratiche in cui si prevede, oltre che alla ristrutturazione, anche un ampliamenti inserire la superficie dell'accessorio relativa all'ampliamento</t>
        </r>
        <r>
          <rPr>
            <sz val="8"/>
            <rFont val="Tahoma"/>
            <family val="0"/>
          </rPr>
          <t xml:space="preserve">
</t>
        </r>
      </text>
    </comment>
    <comment ref="F170" authorId="0">
      <text>
        <r>
          <rPr>
            <b/>
            <sz val="8"/>
            <rFont val="Tahoma"/>
            <family val="0"/>
          </rPr>
          <t>Inserire la data di validità della D.I.A. (20 gg. dopo la presentazione)</t>
        </r>
        <r>
          <rPr>
            <sz val="8"/>
            <rFont val="Tahoma"/>
            <family val="0"/>
          </rPr>
          <t xml:space="preserve">
</t>
        </r>
      </text>
    </comment>
    <comment ref="I30" authorId="0">
      <text>
        <r>
          <rPr>
            <b/>
            <sz val="8"/>
            <rFont val="Tahoma"/>
            <family val="0"/>
          </rPr>
          <t xml:space="preserve">Inserire </t>
        </r>
        <r>
          <rPr>
            <b/>
            <sz val="8"/>
            <rFont val="Tahoma"/>
            <family val="2"/>
          </rPr>
          <t>1</t>
        </r>
        <r>
          <rPr>
            <b/>
            <sz val="8"/>
            <rFont val="Tahoma"/>
            <family val="0"/>
          </rPr>
          <t xml:space="preserve"> nel caso in cui ricorre</t>
        </r>
        <r>
          <rPr>
            <sz val="8"/>
            <rFont val="Tahoma"/>
            <family val="0"/>
          </rPr>
          <t xml:space="preserve">
</t>
        </r>
      </text>
    </comment>
    <comment ref="I31" authorId="0">
      <text>
        <r>
          <rPr>
            <b/>
            <sz val="8"/>
            <rFont val="Tahoma"/>
            <family val="0"/>
          </rPr>
          <t>Inserire 1 nel caso in cui ricorre</t>
        </r>
        <r>
          <rPr>
            <sz val="8"/>
            <rFont val="Tahoma"/>
            <family val="0"/>
          </rPr>
          <t xml:space="preserve">
</t>
        </r>
      </text>
    </comment>
    <comment ref="I32" authorId="0">
      <text>
        <r>
          <rPr>
            <b/>
            <sz val="8"/>
            <rFont val="Tahoma"/>
            <family val="0"/>
          </rPr>
          <t>Inserire 1 nel caso in cui ricorre</t>
        </r>
        <r>
          <rPr>
            <sz val="8"/>
            <rFont val="Tahoma"/>
            <family val="0"/>
          </rPr>
          <t xml:space="preserve">
</t>
        </r>
      </text>
    </comment>
    <comment ref="I33" authorId="0">
      <text>
        <r>
          <rPr>
            <b/>
            <sz val="8"/>
            <rFont val="Tahoma"/>
            <family val="0"/>
          </rPr>
          <t>Inserire 1 nel caso in cui ricorre</t>
        </r>
        <r>
          <rPr>
            <sz val="8"/>
            <rFont val="Tahoma"/>
            <family val="0"/>
          </rPr>
          <t xml:space="preserve">
</t>
        </r>
      </text>
    </comment>
    <comment ref="I39" authorId="0">
      <text>
        <r>
          <rPr>
            <b/>
            <sz val="8"/>
            <rFont val="Tahoma"/>
            <family val="0"/>
          </rPr>
          <t>Inserire 1 nel caso in cui ricorre</t>
        </r>
        <r>
          <rPr>
            <sz val="8"/>
            <rFont val="Tahoma"/>
            <family val="0"/>
          </rPr>
          <t xml:space="preserve">
</t>
        </r>
      </text>
    </comment>
    <comment ref="I40" authorId="0">
      <text>
        <r>
          <rPr>
            <b/>
            <sz val="8"/>
            <rFont val="Tahoma"/>
            <family val="0"/>
          </rPr>
          <t>Inserire 1 nel caso in cui ricorre</t>
        </r>
        <r>
          <rPr>
            <sz val="8"/>
            <rFont val="Tahoma"/>
            <family val="0"/>
          </rPr>
          <t xml:space="preserve">
</t>
        </r>
      </text>
    </comment>
    <comment ref="I41" authorId="0">
      <text>
        <r>
          <rPr>
            <b/>
            <sz val="8"/>
            <rFont val="Tahoma"/>
            <family val="0"/>
          </rPr>
          <t>Inserire 1 nel caso in cui ricorre</t>
        </r>
        <r>
          <rPr>
            <sz val="8"/>
            <rFont val="Tahoma"/>
            <family val="0"/>
          </rPr>
          <t xml:space="preserve">
</t>
        </r>
      </text>
    </comment>
    <comment ref="I42" authorId="0">
      <text>
        <r>
          <rPr>
            <b/>
            <sz val="8"/>
            <rFont val="Tahoma"/>
            <family val="0"/>
          </rPr>
          <t>Inserire 1 nel caso in cui ricorre</t>
        </r>
        <r>
          <rPr>
            <sz val="8"/>
            <rFont val="Tahoma"/>
            <family val="0"/>
          </rPr>
          <t xml:space="preserve">
</t>
        </r>
      </text>
    </comment>
    <comment ref="I43" authorId="0">
      <text>
        <r>
          <rPr>
            <b/>
            <sz val="8"/>
            <rFont val="Tahoma"/>
            <family val="0"/>
          </rPr>
          <t>Inserire 1 nel caso in cui ricorre</t>
        </r>
        <r>
          <rPr>
            <sz val="8"/>
            <rFont val="Tahoma"/>
            <family val="0"/>
          </rPr>
          <t xml:space="preserve">
</t>
        </r>
      </text>
    </comment>
    <comment ref="H144" authorId="0">
      <text>
        <r>
          <rPr>
            <b/>
            <sz val="8"/>
            <rFont val="Tahoma"/>
            <family val="0"/>
          </rPr>
          <t>Inserire 1 nel caso in cui ricorre</t>
        </r>
        <r>
          <rPr>
            <sz val="8"/>
            <rFont val="Tahoma"/>
            <family val="0"/>
          </rPr>
          <t xml:space="preserve">
</t>
        </r>
      </text>
    </comment>
    <comment ref="H115" authorId="1">
      <text>
        <r>
          <rPr>
            <sz val="8"/>
            <rFont val="Tahoma"/>
            <family val="0"/>
          </rPr>
          <t>Inserire percentuale in base alla superficie (6-7-8-10%) come da tabella 2</t>
        </r>
      </text>
    </comment>
  </commentList>
</comments>
</file>

<file path=xl/sharedStrings.xml><?xml version="1.0" encoding="utf-8"?>
<sst xmlns="http://schemas.openxmlformats.org/spreadsheetml/2006/main" count="1564" uniqueCount="408">
  <si>
    <t>Classi di superficie (mq)</t>
  </si>
  <si>
    <t>(1)</t>
  </si>
  <si>
    <t>(2)</t>
  </si>
  <si>
    <t>(3)</t>
  </si>
  <si>
    <t>(4)=(3)/Su</t>
  </si>
  <si>
    <t>% Incremento (Art.5)</t>
  </si>
  <si>
    <t>% Incremento per classi di superficie</t>
  </si>
  <si>
    <t>(5)</t>
  </si>
  <si>
    <t>(6)=(4)*(5)</t>
  </si>
  <si>
    <t>&lt;=95</t>
  </si>
  <si>
    <t>&gt;160</t>
  </si>
  <si>
    <t>Su</t>
  </si>
  <si>
    <t>DESTINAZIONI</t>
  </si>
  <si>
    <t>(8)</t>
  </si>
  <si>
    <t>a</t>
  </si>
  <si>
    <t>b</t>
  </si>
  <si>
    <t>c</t>
  </si>
  <si>
    <t>d</t>
  </si>
  <si>
    <t>Logge e balconi</t>
  </si>
  <si>
    <t>Snr</t>
  </si>
  <si>
    <t>Rapporto rispetto al      totale Su</t>
  </si>
  <si>
    <t>Intervalli di variabilità della %  Snr/Su*100</t>
  </si>
  <si>
    <t>(7)</t>
  </si>
  <si>
    <t>(9)</t>
  </si>
  <si>
    <t>(10)</t>
  </si>
  <si>
    <t>(11)</t>
  </si>
  <si>
    <t>&lt;=50</t>
  </si>
  <si>
    <t>&gt;100</t>
  </si>
  <si>
    <t>Snr/Su*100</t>
  </si>
  <si>
    <t>Ingressi, porticati, scale</t>
  </si>
  <si>
    <t>% Incremento</t>
  </si>
  <si>
    <t>Ipotesi che ricorre            (si=1  no=0)</t>
  </si>
  <si>
    <t>Ipotesi che ricorre               (si=1 no=0)</t>
  </si>
  <si>
    <t>%                     incremento</t>
  </si>
  <si>
    <t>(12)</t>
  </si>
  <si>
    <t>(13)</t>
  </si>
  <si>
    <t>(14)</t>
  </si>
  <si>
    <t>10</t>
  </si>
  <si>
    <t>Sigla</t>
  </si>
  <si>
    <t>Denominazione</t>
  </si>
  <si>
    <t>Superficie   (mq)</t>
  </si>
  <si>
    <t>(17)</t>
  </si>
  <si>
    <t>(18)</t>
  </si>
  <si>
    <t>(19)</t>
  </si>
  <si>
    <t>Su (Art.3)</t>
  </si>
  <si>
    <t>Snr (Art.2)</t>
  </si>
  <si>
    <t>60% Snr</t>
  </si>
  <si>
    <t>4=   1+3</t>
  </si>
  <si>
    <t>Sc (Art.2)</t>
  </si>
  <si>
    <t>Superficie utile abitabile</t>
  </si>
  <si>
    <t>Superficie ragguagliata</t>
  </si>
  <si>
    <t>Superficie complessiva</t>
  </si>
  <si>
    <t>Superficie netta non residenz.</t>
  </si>
  <si>
    <r>
      <t xml:space="preserve"> Totale (i</t>
    </r>
    <r>
      <rPr>
        <sz val="6"/>
        <rFont val="Arial"/>
        <family val="2"/>
      </rPr>
      <t>1</t>
    </r>
    <r>
      <rPr>
        <sz val="8"/>
        <rFont val="Arial"/>
        <family val="2"/>
      </rPr>
      <t>)</t>
    </r>
  </si>
  <si>
    <r>
      <t xml:space="preserve"> Tot. (i</t>
    </r>
    <r>
      <rPr>
        <sz val="6"/>
        <rFont val="Arial"/>
        <family val="2"/>
      </rPr>
      <t>3</t>
    </r>
    <r>
      <rPr>
        <sz val="8"/>
        <rFont val="Arial"/>
        <family val="2"/>
      </rPr>
      <t>)</t>
    </r>
  </si>
  <si>
    <t>(15)</t>
  </si>
  <si>
    <t>(16)</t>
  </si>
  <si>
    <t>A</t>
  </si>
  <si>
    <t>Costo massimo a mq dell'edilizia agevolata</t>
  </si>
  <si>
    <t>C</t>
  </si>
  <si>
    <t>M  =  %                Maggiorazione</t>
  </si>
  <si>
    <t>TAB. 1 - Incremento per superficie utile abitabile (Art.5)</t>
  </si>
  <si>
    <t>Sup.netta serv. e access. (mq)</t>
  </si>
  <si>
    <r>
      <t xml:space="preserve"> Totale (i</t>
    </r>
    <r>
      <rPr>
        <sz val="6"/>
        <rFont val="Arial"/>
        <family val="2"/>
      </rPr>
      <t>2</t>
    </r>
    <r>
      <rPr>
        <sz val="8"/>
        <rFont val="Arial"/>
        <family val="2"/>
      </rPr>
      <t>)</t>
    </r>
  </si>
  <si>
    <t>TABELLA 4 - Incremento per caratt. particolari (Art.7)</t>
  </si>
  <si>
    <t>Totale incrementi     i=i1+i2+i3</t>
  </si>
  <si>
    <t>DETERMINAZIONE DEL COSTO DI COSTRUZIONE PER GLI INTERVENTI RESIDENZIALI</t>
  </si>
  <si>
    <t>Abit.di lusso</t>
  </si>
  <si>
    <t>CONTRIBUTO SUL COSTO DI COSTRUZIONE PER GLI INTERVENTI RESIDENZIALI</t>
  </si>
  <si>
    <t>CATEGORIE</t>
  </si>
  <si>
    <t>%                             sul costo di costruzione</t>
  </si>
  <si>
    <t>Totale</t>
  </si>
  <si>
    <t>mq&lt;=40</t>
  </si>
  <si>
    <t>mq&lt;=45</t>
  </si>
  <si>
    <t>mq&lt;=50</t>
  </si>
  <si>
    <t>mq&lt;=55</t>
  </si>
  <si>
    <t>mq&lt;=60</t>
  </si>
  <si>
    <t>Classe (Art.8)</t>
  </si>
  <si>
    <t>Restauro</t>
  </si>
  <si>
    <t>Categoria di intervento</t>
  </si>
  <si>
    <t>Nuova edificazione  If&lt;1,5</t>
  </si>
  <si>
    <t>Nuova edificazione  1.5&lt;=If&lt;=3</t>
  </si>
  <si>
    <t>Nuova edificazione  If&gt;3</t>
  </si>
  <si>
    <t>Ubicazione</t>
  </si>
  <si>
    <t>Proprietà</t>
  </si>
  <si>
    <t>Intervento</t>
  </si>
  <si>
    <t>Destinazione</t>
  </si>
  <si>
    <t>RIEPILOGO DEGLI ONERI E DEL CONTRIBUTO DOVUTI</t>
  </si>
  <si>
    <t xml:space="preserve">  CONTRIBUTO SUL COSTO DI COSTRUZIONE PER INTERVENTI NON RESIDENZIALI</t>
  </si>
  <si>
    <t>RATA  N°</t>
  </si>
  <si>
    <t>Quota degli oneri di urb.</t>
  </si>
  <si>
    <t>Quota del costo di costr.</t>
  </si>
  <si>
    <t>1°</t>
  </si>
  <si>
    <t>2°</t>
  </si>
  <si>
    <t>3°</t>
  </si>
  <si>
    <t>4°</t>
  </si>
  <si>
    <t xml:space="preserve">  CONTRIBUTO SUL COSTO DI COSTRUZIONE PER INTERVENTI RESIDENZIALI</t>
  </si>
  <si>
    <t>DATA</t>
  </si>
  <si>
    <t>IL TECNICO INCARICATO</t>
  </si>
  <si>
    <t>N.B.</t>
  </si>
  <si>
    <t>Cantinole, soffitte, centr.idriche, vani motori ascensore,  lavatoi comuni, centr.termiche, altri vani a servizio delle residenze.</t>
  </si>
  <si>
    <t>PER COMPILARE IL MODULO E' NECESSARIO INSERIRE I DATI NELLE CASELLE BIANCHE</t>
  </si>
  <si>
    <t>Alloggi 
(n°)</t>
  </si>
  <si>
    <t>Sup.utile abitabile 
(mq)</t>
  </si>
  <si>
    <t>&gt;110&lt;=130</t>
  </si>
  <si>
    <t>&gt;130&lt;=160</t>
  </si>
  <si>
    <t>&gt;50&lt;=75</t>
  </si>
  <si>
    <t>&gt;75&lt;=100</t>
  </si>
  <si>
    <t>Caratteri   stiche presenti  (Art.7)</t>
  </si>
  <si>
    <t>1 )</t>
  </si>
  <si>
    <t>2 )</t>
  </si>
  <si>
    <t>3 )</t>
  </si>
  <si>
    <t>4 )</t>
  </si>
  <si>
    <t>5 )</t>
  </si>
  <si>
    <t>&gt;95&lt;=110</t>
  </si>
  <si>
    <t>B</t>
  </si>
  <si>
    <t>COMUNE DI MONTEPULCIANO</t>
  </si>
  <si>
    <t>Costo al mq di costruzione maggiorato = Ax[1+(M/100)]</t>
  </si>
  <si>
    <t>TOTALE SUPERFIC,</t>
  </si>
  <si>
    <t>P. Edilizia      N°</t>
  </si>
  <si>
    <t>0</t>
  </si>
  <si>
    <t xml:space="preserve"> PER ATTIVITA' TURISTICHE COMMERCIALI  E RELATIVI SERVIZI ED ACCESSORI</t>
  </si>
  <si>
    <t>SE LA PARTE COMMERCIALE E' INFERIORE AL 25% RISPETTO ALLA PARTE RESIDENZIALE LA MEDESIMA VA CONSIDERATA, E PERTANTO COMPUTATA, COME SE FOSSE RESIDENZIALE</t>
  </si>
  <si>
    <t xml:space="preserve">SE LA PARTE COMMERCIALE E' UGUALE O MAGGIORE  AL 25%, RISPETTO ALLA PARTE RESIDENZIALE, CALCOLARE  IL COSTO DI COSTRUZIONE AL PUNTO 3 </t>
  </si>
  <si>
    <t>Costo di costruzione della parte residenziale dell'edificio = Sc x B</t>
  </si>
  <si>
    <t>ATTIVITA'</t>
  </si>
  <si>
    <t>IMPORTO    PREVENTIVO</t>
  </si>
  <si>
    <t>Sup. netta non Res.  e/o acces. Mq  (Snr)</t>
  </si>
  <si>
    <t>SUP. UTILE  Mq (Su)</t>
  </si>
  <si>
    <t>Qualora la superficie  degli accessori superi  quella indicata a fianco di ciascuna</t>
  </si>
  <si>
    <t>categoria la percentuale da applicare è quella della categoria superiore</t>
  </si>
  <si>
    <t>Comm. Turis. Coop</t>
  </si>
  <si>
    <t>CENTRO STORICO</t>
  </si>
  <si>
    <t>ZONA ESTERNA</t>
  </si>
  <si>
    <t xml:space="preserve">Tur. Alb. Cat.. 1-2 </t>
  </si>
  <si>
    <t>Tur. Alb. Cat.. 3-4</t>
  </si>
  <si>
    <t>Tur. Alb. Pen. Loc.</t>
  </si>
  <si>
    <t>Campeggi Privati</t>
  </si>
  <si>
    <t>-</t>
  </si>
  <si>
    <t>Dir. Priv. E Commer.</t>
  </si>
  <si>
    <t>Ristrutturazione Edilizia</t>
  </si>
  <si>
    <t>Urbanizzaz. Secondaria</t>
  </si>
  <si>
    <t>Urbanizzaz. Primaria</t>
  </si>
  <si>
    <t>Importo Primaria</t>
  </si>
  <si>
    <t>Codice di Intervento</t>
  </si>
  <si>
    <t xml:space="preserve">  ONERI DI URBANIZZAZIONE PRIMARIA</t>
  </si>
  <si>
    <t xml:space="preserve">  ONERI DI URBANIZZAZIONE  SECONDARIA</t>
  </si>
  <si>
    <t>Importo    Secondaria</t>
  </si>
  <si>
    <t>Superficie o Volume</t>
  </si>
  <si>
    <t>Urbanizzazione Primaria</t>
  </si>
  <si>
    <t>Urbanizzazione Secondaria</t>
  </si>
  <si>
    <t>Costo di Costruzione</t>
  </si>
  <si>
    <t>SCADENZA Urbanizzazione</t>
  </si>
  <si>
    <t>SCADENZA Cost. Costr.</t>
  </si>
  <si>
    <t>%</t>
  </si>
  <si>
    <t>(a)</t>
  </si>
  <si>
    <t>Fino al 30%*</t>
  </si>
  <si>
    <t>Scavi e fondazioni</t>
  </si>
  <si>
    <t>Solai e copertura</t>
  </si>
  <si>
    <t>Murature portanti e/o strutture</t>
  </si>
  <si>
    <t>D</t>
  </si>
  <si>
    <t>Murature di tamponamento e/o tramezzature</t>
  </si>
  <si>
    <t>E</t>
  </si>
  <si>
    <t>Intonaci</t>
  </si>
  <si>
    <t>F</t>
  </si>
  <si>
    <t>Pavimenti e rivestimenti</t>
  </si>
  <si>
    <t>G</t>
  </si>
  <si>
    <t>Impianto elettrico</t>
  </si>
  <si>
    <t>H</t>
  </si>
  <si>
    <t>Impianto idraulico e fognario</t>
  </si>
  <si>
    <t>I</t>
  </si>
  <si>
    <t>Impianto di riscaldamento</t>
  </si>
  <si>
    <t>L</t>
  </si>
  <si>
    <t>M</t>
  </si>
  <si>
    <t>Infissi esterni</t>
  </si>
  <si>
    <t>N</t>
  </si>
  <si>
    <t>Infissi interni</t>
  </si>
  <si>
    <t>O</t>
  </si>
  <si>
    <t>Sistemazioni esterne</t>
  </si>
  <si>
    <t>P</t>
  </si>
  <si>
    <t>(d)</t>
  </si>
  <si>
    <t>Fino al 70%*</t>
  </si>
  <si>
    <t>*Superficie unità immobiliare</t>
  </si>
  <si>
    <t>Interventi</t>
  </si>
  <si>
    <t>Tinteggiatura</t>
  </si>
  <si>
    <t>CONTRIBUTO SUL COSTO DI COSTRUZ. PER INTERVENTI  SU ATTIVITA'  TURISTICHE/COMMERCIALI</t>
  </si>
  <si>
    <t xml:space="preserve">          DIREZIONALE NUOVA EDIF. E RISTRUTTURAZIONE</t>
  </si>
  <si>
    <t>Quota parziale         (a) x (b) %</t>
  </si>
  <si>
    <t>NUOVA EDIFICAZIONE</t>
  </si>
  <si>
    <t>RISTRUTTURAZIONE</t>
  </si>
  <si>
    <t>Quota percentuale intervente</t>
  </si>
  <si>
    <t>Percentuale  sul costo di costruzione  %</t>
  </si>
  <si>
    <t xml:space="preserve">CONTRIBUTO SUL COSTO DI COSTRUZIONE PER GLI INTERVENTI  RESIDENZIALI  DI  RESTAURO E  </t>
  </si>
  <si>
    <t>CONTRIBUTO DI COSTRUZIONE</t>
  </si>
  <si>
    <t>CALCOLO DEGLI ONERI DI URBANIZZAZIONE PRIMARIA E SECONDARIA NUOVA EDIFICAZIONE</t>
  </si>
  <si>
    <t xml:space="preserve">RESTAURO E RISTRUTTURAZIONE  </t>
  </si>
  <si>
    <t xml:space="preserve">DETERMINAZIONE DELLA PERCENTUALE AFFERENTE AL COSTO DI COSTRUZIONE </t>
  </si>
  <si>
    <r>
      <t xml:space="preserve">L'intervento è eseguito nella seguente quota (b)  </t>
    </r>
    <r>
      <rPr>
        <b/>
        <sz val="10"/>
        <rFont val="Arial"/>
        <family val="2"/>
      </rPr>
      <t>1=SI   0=NO</t>
    </r>
  </si>
  <si>
    <t>INSEDIAMENTI  RESIDENZIALI</t>
  </si>
  <si>
    <t>ZONE TERRITORIALI OMEGENEE  DI P.R.G.</t>
  </si>
  <si>
    <t>TIPI DI INTERVENTO</t>
  </si>
  <si>
    <t>B - D</t>
  </si>
  <si>
    <t>C-DM-M-S</t>
  </si>
  <si>
    <t>D-DM (PIP)</t>
  </si>
  <si>
    <t>E-DE</t>
  </si>
  <si>
    <t>VERDI*</t>
  </si>
  <si>
    <t>Euro</t>
  </si>
  <si>
    <t xml:space="preserve">PRIMARIA        </t>
  </si>
  <si>
    <t xml:space="preserve">SECONDARIA   </t>
  </si>
  <si>
    <t>1b)  Interventi di Ristrutturazione Edilizia</t>
  </si>
  <si>
    <t xml:space="preserve">                 PRIMARIA        </t>
  </si>
  <si>
    <t>3) Interventi di nuova Costruzione</t>
  </si>
  <si>
    <t xml:space="preserve">a) Con if inferiore a 1,5 mc/mq, </t>
  </si>
  <si>
    <t xml:space="preserve">b) Con if compreso fra a 1,5 e 3,0 mc/mq </t>
  </si>
  <si>
    <t xml:space="preserve">c) Con if superiore al 3,0 mc/mq, </t>
  </si>
  <si>
    <r>
      <t xml:space="preserve">                         </t>
    </r>
    <r>
      <rPr>
        <b/>
        <sz val="10"/>
        <rFont val="Verdana"/>
        <family val="2"/>
      </rPr>
      <t xml:space="preserve"> </t>
    </r>
    <r>
      <rPr>
        <b/>
        <sz val="11"/>
        <rFont val="Verdana"/>
        <family val="2"/>
      </rPr>
      <t xml:space="preserve"> Incidenza degli oneri relativi alle opere di Urbanizzazione Primaria e Secondaria</t>
    </r>
  </si>
  <si>
    <t xml:space="preserve">CONTRIBUTO                                </t>
  </si>
  <si>
    <t>EURO</t>
  </si>
  <si>
    <t>Rstrutturazione Urb.</t>
  </si>
  <si>
    <t>Totale  EURO</t>
  </si>
  <si>
    <r>
      <t xml:space="preserve">RATEIZZAZIONE DEGLI ONERI E DEL CONTRIBUTO DOVUTI ESPRESSO IN  </t>
    </r>
    <r>
      <rPr>
        <b/>
        <u val="single"/>
        <sz val="9"/>
        <rFont val="Arial"/>
        <family val="2"/>
      </rPr>
      <t>EURO</t>
    </r>
  </si>
  <si>
    <t>Incidenza degli oneri relativi alle opere di Urbanizzazione Primaria e Secondaria</t>
  </si>
  <si>
    <t>C-DM-M-S-PEEP</t>
  </si>
  <si>
    <t>INETRVENTI  PER CATEGORIE SPECIALI INDUSTRIALI ALIMENTARI, TESSILI, CALZATURE , CHIMICHE,</t>
  </si>
  <si>
    <t>INETRVENTI  PER CENTRI COMMERCIALI ALL'INGROSSO</t>
  </si>
  <si>
    <t xml:space="preserve"> </t>
  </si>
  <si>
    <t>Calcolo delle superfici relative alla richiesta di Concessione Edilizia</t>
  </si>
  <si>
    <t>(Legge 28 Gennaio 1977, n. 10 - D.M. 10 maggio 1977 - G.U. del 31 maggio 1977, n. 146)</t>
  </si>
  <si>
    <t>RICHIEDENTE LA CONCESSIONE EDILIZIA</t>
  </si>
  <si>
    <t>PROGETTISTA</t>
  </si>
  <si>
    <t>OPERE DA REALIZZARE</t>
  </si>
  <si>
    <t>Snr = Superficie non abitabile</t>
  </si>
  <si>
    <t>Su = Superficie abitabile</t>
  </si>
  <si>
    <t>Superficie</t>
  </si>
  <si>
    <t>Superficie netta</t>
  </si>
  <si>
    <t>Dimensioni</t>
  </si>
  <si>
    <t>di servizi</t>
  </si>
  <si>
    <t>utile</t>
  </si>
  <si>
    <t>accessori</t>
  </si>
  <si>
    <t>abitabile</t>
  </si>
  <si>
    <t>(mq)</t>
  </si>
  <si>
    <t>x</t>
  </si>
  <si>
    <t>SOMMA</t>
  </si>
  <si>
    <t>+</t>
  </si>
  <si>
    <t>TOTALE A RIPORTARE</t>
  </si>
  <si>
    <t>RIPORTO</t>
  </si>
  <si>
    <t>CLASSI DELLE SUPERFICI UTILI ABITABILI = Su (Art. 5) mq.</t>
  </si>
  <si>
    <t>SUPERFICI PER SERVIZI E ACCESSORI RELATIVI ALLA PARTE RESIDENZIALE (Art. 2) mq.</t>
  </si>
  <si>
    <t>PIANO</t>
  </si>
  <si>
    <t>ALLOGGIO</t>
  </si>
  <si>
    <t>&gt;95&gt;110</t>
  </si>
  <si>
    <t>&gt;110&gt;130</t>
  </si>
  <si>
    <t>&gt;130&gt;160</t>
  </si>
  <si>
    <t>Cantinole, soffitte, locali motore ascensore, cabine idriche, lavatoi comuni, centrali termiche, ed altri locali a stretto servizio delle residenze</t>
  </si>
  <si>
    <t>Autorimesse</t>
  </si>
  <si>
    <t>Androni d'ingresso e porticati liberi</t>
  </si>
  <si>
    <t>Su (art. 3)</t>
  </si>
  <si>
    <t>Snr (art. 2)</t>
  </si>
  <si>
    <t>Superficie netta non residenziale</t>
  </si>
  <si>
    <t>4= 1+3</t>
  </si>
  <si>
    <t>Sc (art. 2)</t>
  </si>
  <si>
    <t>Incrementi per le seguenti particolari caratteristiche ……………………………………………………………..</t>
  </si>
  <si>
    <t>………………………………………………………………………………………………..</t>
  </si>
  <si>
    <t>N.</t>
  </si>
  <si>
    <t>Data</t>
  </si>
  <si>
    <t>IL RICHIEDENTE LA CONCESSIONE</t>
  </si>
  <si>
    <t>IL PROGETTISTA</t>
  </si>
  <si>
    <t xml:space="preserve">PIANO </t>
  </si>
  <si>
    <t xml:space="preserve">Superficie Snr </t>
  </si>
  <si>
    <t xml:space="preserve">Superficie Su </t>
  </si>
  <si>
    <t>IL TECNICO</t>
  </si>
  <si>
    <t>IL RICHIEDENTE LA CONC.</t>
  </si>
  <si>
    <t>Tot</t>
  </si>
  <si>
    <t>&gt; 160</t>
  </si>
  <si>
    <t>E RELATIVI ACCESSORI &lt; AL 25% DEL RESIDENZIALE</t>
  </si>
  <si>
    <t>SUPERFICI RESIDENZIALI E RELATIVI SERVIZI ACCESSORI   E SUPERFICI PER ATTIVITA' COMMERCIALI E DIREZIONALI</t>
  </si>
  <si>
    <t>TOTAILI PARZIALI SUPERFICI ACCESSORIE SUDDIVISI PER LE SINGOLE  CLASSI</t>
  </si>
  <si>
    <t>IN CASO DI INTERVENTI IN ALTRE ZONE NON IDENTIFICATE SI APPLICANO GLI IMPORTI  ZONA "B"</t>
  </si>
  <si>
    <t>IN CASO DI INTERVENTI IN ALTRE ZONE NON IDENTIFICATE SI APPLICANO GLI IMPORTI  ZONA "D"</t>
  </si>
  <si>
    <t>IN CASO DI INTERVENTI IN ALTRE ZONE NON IDENTIFICATE SI APPLICANO GLI IMPORTI  ZONA "S"</t>
  </si>
  <si>
    <t>Autorimesse singole e collettive</t>
  </si>
  <si>
    <t>PERCENTUALI</t>
  </si>
  <si>
    <r>
      <t xml:space="preserve">Costo di costruzione  </t>
    </r>
    <r>
      <rPr>
        <b/>
        <sz val="9"/>
        <rFont val="Arial"/>
        <family val="2"/>
      </rPr>
      <t xml:space="preserve">C  </t>
    </r>
  </si>
  <si>
    <t>Costo Costruzione per ristrutturazione</t>
  </si>
  <si>
    <t>Impianto Sportivo</t>
  </si>
  <si>
    <t>P. Edilizia n.</t>
  </si>
  <si>
    <t>Richiedente:</t>
  </si>
  <si>
    <t xml:space="preserve">Ubicati in </t>
  </si>
  <si>
    <r>
      <t xml:space="preserve">a) </t>
    </r>
    <r>
      <rPr>
        <sz val="10"/>
        <color indexed="8"/>
        <rFont val="Comic Sans MS"/>
        <family val="4"/>
      </rPr>
      <t xml:space="preserve">SPESE DI URBANIZZAZIONE PRIMARIA </t>
    </r>
  </si>
  <si>
    <r>
      <t xml:space="preserve">Rata  </t>
    </r>
    <r>
      <rPr>
        <b/>
        <sz val="10"/>
        <color indexed="8"/>
        <rFont val="Comic Sans MS"/>
        <family val="4"/>
      </rPr>
      <t xml:space="preserve"> </t>
    </r>
  </si>
  <si>
    <r>
      <t xml:space="preserve">b) </t>
    </r>
    <r>
      <rPr>
        <sz val="10"/>
        <color indexed="8"/>
        <rFont val="Comic Sans MS"/>
        <family val="4"/>
      </rPr>
      <t>SPESE DI URBANIZZAZIONE SECONDARIA</t>
    </r>
  </si>
  <si>
    <t>per un valore di</t>
  </si>
  <si>
    <t>Modello</t>
  </si>
  <si>
    <t>E/mq</t>
  </si>
  <si>
    <t xml:space="preserve">  a  garanzia  del  pagamento   delle rate relative, agli oneri di</t>
  </si>
  <si>
    <t>Totale importi residui</t>
  </si>
  <si>
    <t>Totale Polizza Fidejussoria ai sensi dell'art. 42 del D.Lgs 301/2002</t>
  </si>
  <si>
    <r>
      <t>Comprensivo  del  disposto  di  cui  all'art.  42   del  D.lgs 301/02</t>
    </r>
    <r>
      <rPr>
        <sz val="10"/>
        <color indexed="8"/>
        <rFont val="Comic Sans MS"/>
        <family val="4"/>
      </rPr>
      <t xml:space="preserve">. Tale garanzia, se presentata </t>
    </r>
  </si>
  <si>
    <t>mediante  fidejussione, dovrà   avere  legale  validità  sino  alla  RESTITUZIONE  dell'atto  stesso da</t>
  </si>
  <si>
    <t>(L.R. 1/2005 - D.M.10/05/1977 e succ.)</t>
  </si>
  <si>
    <r>
      <t>c)</t>
    </r>
    <r>
      <rPr>
        <sz val="10"/>
        <color indexed="8"/>
        <rFont val="Comic Sans MS"/>
        <family val="4"/>
      </rPr>
      <t xml:space="preserve"> SPESE  COSTO DI COSTRUZIONE</t>
    </r>
  </si>
  <si>
    <t>Urbanizzazione  Primaria  e  Secondaria  ed  al  Costo di Costruzione (in caso di rateizzazione).</t>
  </si>
  <si>
    <t>se in unica rata</t>
  </si>
  <si>
    <t>oppure da versare a rate come stabilito dalla Delibera di C.C.  N. 17 del 22/02/2001</t>
  </si>
  <si>
    <t>oppure da versare a rate come stabilito dalla Delibera di C.C.  N. 212 del 11/11/1977</t>
  </si>
  <si>
    <t>TAB. 2 - Superf. servizi e accessori (Art.2)</t>
  </si>
  <si>
    <t>TAB. 3 - Incremento per servizi ed accessorii(Art.6)</t>
  </si>
  <si>
    <t>SUPERFICI RESIDENZIALI E RELATIVI SERVIZI ED ACCESSORI</t>
  </si>
  <si>
    <t>Codice</t>
  </si>
  <si>
    <t>tariffa 1</t>
  </si>
  <si>
    <t>tariffa 2</t>
  </si>
  <si>
    <t>tabella</t>
  </si>
  <si>
    <t>note</t>
  </si>
  <si>
    <t>MODIF. PRIMAR %</t>
  </si>
  <si>
    <t>VALORI 2001 MODIFICATI PRIMAR-SECOND</t>
  </si>
  <si>
    <t>MODIF. SECOND %</t>
  </si>
  <si>
    <t>VALORI 2001 ORIGINALI    PRIMAR-SECOND</t>
  </si>
  <si>
    <t>VALORI 2007</t>
  </si>
  <si>
    <t>VALORI 2007 + ISTAT</t>
  </si>
  <si>
    <t>VALORI ARROTONDATI</t>
  </si>
  <si>
    <t>VALORI 2008 ARROTONDATI</t>
  </si>
  <si>
    <t>VALORI 2009</t>
  </si>
  <si>
    <t>TABELLA A/1</t>
  </si>
  <si>
    <t>ZONA  "A"  RESTAURO  "1a"</t>
  </si>
  <si>
    <t>ZONE  "B/D"  RESTAURO  "1a"  E TUTTE LE ALTRE ZONE NON INDICATE IN TABELLA</t>
  </si>
  <si>
    <t>ZONE  "C/DM/M/S"  RESTAURO  "1a"</t>
  </si>
  <si>
    <t>ZONE  "D/DM/PIP"  RESTAURO  "1a"</t>
  </si>
  <si>
    <t>ZONE  "E/DE/VERDI"  RESTAURO  "1a"</t>
  </si>
  <si>
    <t>ZONA  "A"  RISTRUTTURAZIONE  "1b"</t>
  </si>
  <si>
    <r>
      <t>ZONE  "B/D"  RISTRUTTURAZIONE  "1</t>
    </r>
    <r>
      <rPr>
        <strike/>
        <sz val="10"/>
        <rFont val="Arial"/>
        <family val="2"/>
      </rPr>
      <t>b"</t>
    </r>
    <r>
      <rPr>
        <sz val="10"/>
        <rFont val="Arial"/>
        <family val="0"/>
      </rPr>
      <t xml:space="preserve">  E TUTTE LE ALTRE ZONE NON INDICATE IN TABELLA</t>
    </r>
  </si>
  <si>
    <t>ZONE  "C/DM/M/S"  RISTRUTTURAZIONE  "1b"</t>
  </si>
  <si>
    <t>ZONE  "D/DM/PIP"  RISTRUTTURAZIONE  "1b"</t>
  </si>
  <si>
    <t>ZONE  "E/DE"  RISTRUTTURAZIONE  "1b"</t>
  </si>
  <si>
    <t>ZONE  "VERDI"  RISTRUTTURAZIONE  "1b"</t>
  </si>
  <si>
    <t>ZONA  "A"  RISTRUTTURAZIONE URBANISTICA "2"</t>
  </si>
  <si>
    <r>
      <t>ZONE  "B/D"  RISTRUTTURAZIONE  URBANISTICA"2</t>
    </r>
    <r>
      <rPr>
        <strike/>
        <sz val="10"/>
        <rFont val="Arial"/>
        <family val="2"/>
      </rPr>
      <t>"</t>
    </r>
    <r>
      <rPr>
        <sz val="10"/>
        <rFont val="Arial"/>
        <family val="0"/>
      </rPr>
      <t xml:space="preserve">  E TUTTE LE ALTRE ZONE NON INDICATE IN TABELLA</t>
    </r>
  </si>
  <si>
    <t>ZONE  "C/DM/M/S"  RISTRUTTURAZIONE  URBANISTICA "2"</t>
  </si>
  <si>
    <t>ZONE  "D/DM/PIP"  RISTRUTTURAZIONE  URBANISTICA  "2"</t>
  </si>
  <si>
    <t>ZONE  "E/DE"  RISTRUTTURAZIONE  URBANISTICA  "2"</t>
  </si>
  <si>
    <t>ZONE  "VERDI"  RISTRUTTURAZIONE  URBANISTICA  "2"</t>
  </si>
  <si>
    <r>
      <t>ZONE  "B/D"  NUOVA COSTRUZIONE "3a</t>
    </r>
    <r>
      <rPr>
        <strike/>
        <sz val="10"/>
        <rFont val="Arial"/>
        <family val="2"/>
      </rPr>
      <t>"</t>
    </r>
  </si>
  <si>
    <t>ZONE  "C/DM/M/S" NUOVA COSTRUZIONE "3a"</t>
  </si>
  <si>
    <t>ZONE  "D/DM/PIP"  NUOVA COSTRUZIONE  "3a"</t>
  </si>
  <si>
    <r>
      <t>ZONE  "B/D"  NUOVA COSTRUZIONE "3b</t>
    </r>
    <r>
      <rPr>
        <strike/>
        <sz val="10"/>
        <rFont val="Arial"/>
        <family val="2"/>
      </rPr>
      <t>"</t>
    </r>
    <r>
      <rPr>
        <sz val="10"/>
        <rFont val="Arial"/>
        <family val="0"/>
      </rPr>
      <t xml:space="preserve"> </t>
    </r>
  </si>
  <si>
    <t>ZONE  "C/DM/M/S" NUOVA COSTRUZIONE "3b"</t>
  </si>
  <si>
    <t>ZONE  "D/DM/PIP"  NUOVA COSTRUZIONE  "3b"</t>
  </si>
  <si>
    <t xml:space="preserve">ZONE  "B/D"  NUOVA COSTRUZIONE "3c" </t>
  </si>
  <si>
    <t>ZONE  "C/DM/M/S" NUOVA COSTRUZIONE "3c"</t>
  </si>
  <si>
    <t>ZONE  "D/DM/PIP"  NUOVA COSTRUZIONE  "3c"</t>
  </si>
  <si>
    <t xml:space="preserve">ZONE  "E/DE"  NUOVA COSTRUZIONE "3d" </t>
  </si>
  <si>
    <t>TABELLA A/2</t>
  </si>
  <si>
    <t>ZONE  "C/DM/M/S/PEEP"  RESTAURO  "1a"</t>
  </si>
  <si>
    <t>ZONE  "E/DE"  RESTAURO  "1a"</t>
  </si>
  <si>
    <t>ZONE  "VERDI"  RESTAURO  "1a"</t>
  </si>
  <si>
    <t>ZONE  "C/DM/M/S/PEEP"  RISTRUTTURAZIONE  "1b"</t>
  </si>
  <si>
    <t>ZONE  "C/DM/M/S/PEEP"  RISTRUTTURAZIONE  URBANISTICA "2"</t>
  </si>
  <si>
    <t>ZONE  "C/DM/M/S/PEEP" NUOVA COSTRUZIONE "3a"</t>
  </si>
  <si>
    <t>ZONE  "C/DM/M/S/PEEP" NUOVA COSTRUZIONE "3b"</t>
  </si>
  <si>
    <t>ZONE  "C/DM/M/S/PEEP" NUOVA COSTRUZIONE "3c"</t>
  </si>
  <si>
    <t>INFRASTRUTTURE IMPIANTI ecc. "4a"</t>
  </si>
  <si>
    <t>OPERE DI RINTERRO E SCAVO ecc. "4b"</t>
  </si>
  <si>
    <t>TABELLA A/2bis</t>
  </si>
  <si>
    <t>TABELLA A/3</t>
  </si>
  <si>
    <t>TABELLA A/4</t>
  </si>
  <si>
    <t>1a)  Restauro / Cambio Destin.uso senza opere</t>
  </si>
  <si>
    <t>modifiche2010</t>
  </si>
  <si>
    <t>3) Nuova Edificazione e Ristrutturaz. Urbanistica</t>
  </si>
  <si>
    <t>INETRVENTI   INDUSTRIALI  e/o  ARTIGIANALI *</t>
  </si>
  <si>
    <t>TABELLA   A/2    -     €  al  mq.</t>
  </si>
  <si>
    <t xml:space="preserve"> PRIMARIA  </t>
  </si>
  <si>
    <t xml:space="preserve">4a) Infrastutt.  impianti anche per pubblici servizi depositi merci, attività produttive all'aperto con trasformaz.permanenti </t>
  </si>
  <si>
    <t>SECONDARIA</t>
  </si>
  <si>
    <t>4b) Opere di rinterro e scavo, occupazioni di suolo senza trasformazione permanente del suolo</t>
  </si>
  <si>
    <t xml:space="preserve">PRIMARIA  </t>
  </si>
  <si>
    <t>* Nel caso gli interventi sul patrimonio esistente comportino il cambio della originaria destinazione residenziale le cifre indicate sono aumentate del 50% (rif. Tabella "C" allegata alla L.R. 1/2005)</t>
  </si>
  <si>
    <t xml:space="preserve">   Art. 78 comma 1 lettere  "D e E"    L.R. 1/2005</t>
  </si>
  <si>
    <t>TABELLA   A/2  bis       -       €  al  mq.</t>
  </si>
  <si>
    <t>CARTIERE CARTOTECNICHE  *</t>
  </si>
  <si>
    <t>2)  Interventi di Sostituzione Edilizia</t>
  </si>
  <si>
    <t xml:space="preserve">   Art. 79 comma 1 lettere  "B e E"    L.R. 1/2005</t>
  </si>
  <si>
    <t>d) Ad esclusione dei casi previsti dall'art. 124</t>
  </si>
  <si>
    <t>L.R. 1/2005</t>
  </si>
  <si>
    <t>INETRVENTI DESTINATI AD ATTIVITA' TURISTICHE COMMERCIALI DIREZIONALI   *</t>
  </si>
  <si>
    <t>TABELLA   A/4     -     €  al  mq.</t>
  </si>
  <si>
    <t>TABELLA   A/3    -    €  al  mc.</t>
  </si>
  <si>
    <t>TABELLA   A/1    -     €  al  mc.</t>
  </si>
  <si>
    <t>0,25</t>
  </si>
  <si>
    <t>SCIA</t>
  </si>
  <si>
    <t xml:space="preserve">  entro 6  mesi dalla data di presentazione della SCIA</t>
  </si>
  <si>
    <t xml:space="preserve">  contestualmente alla presentazione della SCIA</t>
  </si>
  <si>
    <t xml:space="preserve">  entro 12 mesi dalla data di presentazione della SCIA</t>
  </si>
  <si>
    <t xml:space="preserve">  entro 18 mesi dalla data di presentazione della SCIA</t>
  </si>
  <si>
    <r>
      <t>d)</t>
    </r>
    <r>
      <rPr>
        <sz val="10"/>
        <color indexed="8"/>
        <rFont val="Comic Sans MS"/>
        <family val="4"/>
      </rPr>
      <t xml:space="preserve"> In caso di pagamento rateizzato dovrà essere presentata a favore di questo Comune  reale e valida</t>
    </r>
  </si>
  <si>
    <t>cauzione mediante Fidejussione in conformità all'art. 54 del regol. per l'amministrazione del patrimonio</t>
  </si>
  <si>
    <t xml:space="preserve">e per la contabilità generale dello Stato, approvato con R.D. 23/10/24 n. 807 e succ. modificazioni </t>
  </si>
  <si>
    <r>
      <t xml:space="preserve">parte del Comune. </t>
    </r>
    <r>
      <rPr>
        <b/>
        <sz val="10"/>
        <color indexed="8"/>
        <rFont val="Comic Sans MS"/>
        <family val="4"/>
      </rPr>
      <t>La fidejussione deve essere presentata contestualmente alla SCIA.</t>
    </r>
  </si>
  <si>
    <t>Data present. SCIA (gg/mm/aaaa)</t>
  </si>
  <si>
    <t>Aggiornamento 2012</t>
  </si>
  <si>
    <t>Sostituzione edilizia</t>
  </si>
  <si>
    <t>Aggiornamento 2013</t>
  </si>
  <si>
    <r>
      <t>anno</t>
    </r>
    <r>
      <rPr>
        <b/>
        <sz val="16"/>
        <rFont val="Arial"/>
        <family val="2"/>
      </rPr>
      <t xml:space="preserve"> </t>
    </r>
    <r>
      <rPr>
        <b/>
        <sz val="18"/>
        <rFont val="Arial"/>
        <family val="2"/>
      </rPr>
      <t>2013</t>
    </r>
  </si>
  <si>
    <t>Aggiornato a Del.G.C. n.340/2012</t>
  </si>
  <si>
    <t xml:space="preserve">Oggetto: Pagamento dei Contributi di cui all'art. 183 L.R. 65/2014. </t>
  </si>
  <si>
    <t xml:space="preserve">         In conformità a quanto disposto dal DPR 380/2001, dalla  L. R. 165/2014 e Del.C.C. n. 273/2007 ed in riferimento alla D.I.A. presentata  per l'esecuzione dei lavori di:
</t>
  </si>
  <si>
    <t>COMUNE di MONTEPULCIANO - UFFICIO TECNICO</t>
  </si>
  <si>
    <t xml:space="preserve">il contributo, di cui all'art. 183  della L.R. 65/2014, da versare è stato così determinato: </t>
  </si>
  <si>
    <t>Tramite bollettini di C/C postale n. 123539 - IBAN: IT33R 07601 14200 000000123539, oppure tramite bonifici su C/C bancaro n. 394215 - IBAN: IT10M 01030 25600 000000394215, intestati  a Comune di Montepulciano servizio di tesoreria</t>
  </si>
  <si>
    <t>CALCOLO ONERI ALLEGATO ALLA SCIA</t>
  </si>
</sst>
</file>

<file path=xl/styles.xml><?xml version="1.0" encoding="utf-8"?>
<styleSheet xmlns="http://schemas.openxmlformats.org/spreadsheetml/2006/main">
  <numFmts count="3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0000"/>
    <numFmt numFmtId="171" formatCode=";;;"/>
    <numFmt numFmtId="172" formatCode="#,##0.00;[Red]#,##0.00"/>
    <numFmt numFmtId="173" formatCode="0.00;[Red]0.00"/>
    <numFmt numFmtId="174" formatCode="0;[Red]0"/>
    <numFmt numFmtId="175" formatCode="&quot;L.&quot;\ #,##0;[Red]&quot;L.&quot;\ #,##0"/>
    <numFmt numFmtId="176" formatCode="#,##0;[Red]#,##0"/>
    <numFmt numFmtId="177" formatCode="0.0;[Red]0.0"/>
    <numFmt numFmtId="178" formatCode="#,##0.000"/>
    <numFmt numFmtId="179" formatCode="&quot;L.&quot;\ #,##0.00;[Red]&quot;L.&quot;\ #,##0.00"/>
    <numFmt numFmtId="180" formatCode="0.0"/>
    <numFmt numFmtId="181" formatCode="0.000"/>
    <numFmt numFmtId="182" formatCode="d\ mmmm\ yyyy"/>
    <numFmt numFmtId="183" formatCode="#,##0_ ;\-#,##0\ "/>
    <numFmt numFmtId="184" formatCode="\€\ \ \ #,##0.00"/>
    <numFmt numFmtId="185" formatCode="&quot;L.&quot;\ #,##0"/>
    <numFmt numFmtId="186" formatCode="0.0000"/>
    <numFmt numFmtId="187" formatCode="&quot;€&quot;\ #,##0.00"/>
  </numFmts>
  <fonts count="87">
    <font>
      <sz val="10"/>
      <name val="Arial"/>
      <family val="0"/>
    </font>
    <font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9"/>
      <color indexed="9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sz val="20"/>
      <name val="Arial"/>
      <family val="2"/>
    </font>
    <font>
      <sz val="10"/>
      <color indexed="9"/>
      <name val="Arial"/>
      <family val="2"/>
    </font>
    <font>
      <b/>
      <sz val="6"/>
      <name val="Arial"/>
      <family val="2"/>
    </font>
    <font>
      <sz val="8"/>
      <color indexed="8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0"/>
      <name val="Verdana"/>
      <family val="2"/>
    </font>
    <font>
      <b/>
      <sz val="11"/>
      <name val="Verdana"/>
      <family val="2"/>
    </font>
    <font>
      <b/>
      <sz val="12"/>
      <name val="Verdana"/>
      <family val="2"/>
    </font>
    <font>
      <sz val="11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sz val="10"/>
      <name val="Verdana"/>
      <family val="2"/>
    </font>
    <font>
      <sz val="9"/>
      <name val="Verdana"/>
      <family val="2"/>
    </font>
    <font>
      <b/>
      <u val="single"/>
      <sz val="9"/>
      <name val="Arial"/>
      <family val="2"/>
    </font>
    <font>
      <b/>
      <sz val="10"/>
      <color indexed="10"/>
      <name val="Verdana"/>
      <family val="2"/>
    </font>
    <font>
      <b/>
      <sz val="8"/>
      <color indexed="9"/>
      <name val="Verdana"/>
      <family val="2"/>
    </font>
    <font>
      <b/>
      <sz val="10"/>
      <color indexed="9"/>
      <name val="Verdana"/>
      <family val="2"/>
    </font>
    <font>
      <sz val="10"/>
      <color indexed="9"/>
      <name val="Verdana"/>
      <family val="2"/>
    </font>
    <font>
      <sz val="8"/>
      <color indexed="9"/>
      <name val="Verdana"/>
      <family val="2"/>
    </font>
    <font>
      <sz val="9"/>
      <color indexed="9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sz val="10"/>
      <name val="Comic Sans MS"/>
      <family val="4"/>
    </font>
    <font>
      <b/>
      <sz val="10"/>
      <name val="Comic Sans MS"/>
      <family val="4"/>
    </font>
    <font>
      <sz val="10"/>
      <color indexed="8"/>
      <name val="Arial"/>
      <family val="2"/>
    </font>
    <font>
      <sz val="9"/>
      <color indexed="8"/>
      <name val="Comic Sans MS"/>
      <family val="4"/>
    </font>
    <font>
      <sz val="10"/>
      <color indexed="8"/>
      <name val="Comic Sans MS"/>
      <family val="4"/>
    </font>
    <font>
      <sz val="8"/>
      <color indexed="8"/>
      <name val="Comic Sans MS"/>
      <family val="4"/>
    </font>
    <font>
      <b/>
      <sz val="8"/>
      <color indexed="8"/>
      <name val="Comic Sans MS"/>
      <family val="4"/>
    </font>
    <font>
      <b/>
      <sz val="10"/>
      <color indexed="8"/>
      <name val="Comic Sans MS"/>
      <family val="4"/>
    </font>
    <font>
      <sz val="16"/>
      <color indexed="9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8"/>
      <color indexed="10"/>
      <name val="Arial"/>
      <family val="2"/>
    </font>
    <font>
      <sz val="14"/>
      <name val="Arial"/>
      <family val="2"/>
    </font>
    <font>
      <strike/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</fills>
  <borders count="10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hair"/>
    </border>
    <border>
      <left style="medium"/>
      <right style="medium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hair"/>
      <bottom style="hair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hair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hair"/>
      <bottom style="medium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hair"/>
      <bottom style="hair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hair"/>
      <top style="medium"/>
      <bottom style="medium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thick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ck"/>
      <top style="hair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hair"/>
    </border>
    <border>
      <left style="medium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ck"/>
      <top style="hair"/>
      <bottom style="medium"/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0" fillId="2" borderId="0" applyNumberFormat="0" applyBorder="0" applyAlignment="0" applyProtection="0"/>
    <xf numFmtId="0" fontId="70" fillId="3" borderId="0" applyNumberFormat="0" applyBorder="0" applyAlignment="0" applyProtection="0"/>
    <xf numFmtId="0" fontId="70" fillId="4" borderId="0" applyNumberFormat="0" applyBorder="0" applyAlignment="0" applyProtection="0"/>
    <xf numFmtId="0" fontId="70" fillId="5" borderId="0" applyNumberFormat="0" applyBorder="0" applyAlignment="0" applyProtection="0"/>
    <xf numFmtId="0" fontId="70" fillId="6" borderId="0" applyNumberFormat="0" applyBorder="0" applyAlignment="0" applyProtection="0"/>
    <xf numFmtId="0" fontId="70" fillId="7" borderId="0" applyNumberFormat="0" applyBorder="0" applyAlignment="0" applyProtection="0"/>
    <xf numFmtId="0" fontId="70" fillId="8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1" borderId="0" applyNumberFormat="0" applyBorder="0" applyAlignment="0" applyProtection="0"/>
    <xf numFmtId="0" fontId="70" fillId="12" borderId="0" applyNumberFormat="0" applyBorder="0" applyAlignment="0" applyProtection="0"/>
    <xf numFmtId="0" fontId="70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71" fillId="20" borderId="1" applyNumberFormat="0" applyAlignment="0" applyProtection="0"/>
    <xf numFmtId="0" fontId="72" fillId="0" borderId="2" applyNumberFormat="0" applyFill="0" applyAlignment="0" applyProtection="0"/>
    <xf numFmtId="0" fontId="73" fillId="21" borderId="3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74" fillId="22" borderId="0" applyNumberFormat="0" applyBorder="0" applyAlignment="0" applyProtection="0"/>
    <xf numFmtId="0" fontId="74" fillId="23" borderId="0" applyNumberFormat="0" applyBorder="0" applyAlignment="0" applyProtection="0"/>
    <xf numFmtId="0" fontId="74" fillId="24" borderId="0" applyNumberFormat="0" applyBorder="0" applyAlignment="0" applyProtection="0"/>
    <xf numFmtId="0" fontId="74" fillId="25" borderId="0" applyNumberFormat="0" applyBorder="0" applyAlignment="0" applyProtection="0"/>
    <xf numFmtId="0" fontId="74" fillId="26" borderId="0" applyNumberFormat="0" applyBorder="0" applyAlignment="0" applyProtection="0"/>
    <xf numFmtId="0" fontId="74" fillId="27" borderId="0" applyNumberFormat="0" applyBorder="0" applyAlignment="0" applyProtection="0"/>
    <xf numFmtId="0" fontId="7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6" fillId="29" borderId="0" applyNumberFormat="0" applyBorder="0" applyAlignment="0" applyProtection="0"/>
    <xf numFmtId="0" fontId="0" fillId="30" borderId="4" applyNumberFormat="0" applyFont="0" applyAlignment="0" applyProtection="0"/>
    <xf numFmtId="0" fontId="77" fillId="20" borderId="5" applyNumberFormat="0" applyAlignment="0" applyProtection="0"/>
    <xf numFmtId="9" fontId="0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6" applyNumberFormat="0" applyFill="0" applyAlignment="0" applyProtection="0"/>
    <xf numFmtId="0" fontId="82" fillId="0" borderId="7" applyNumberFormat="0" applyFill="0" applyAlignment="0" applyProtection="0"/>
    <xf numFmtId="0" fontId="83" fillId="0" borderId="8" applyNumberFormat="0" applyFill="0" applyAlignment="0" applyProtection="0"/>
    <xf numFmtId="0" fontId="83" fillId="0" borderId="0" applyNumberFormat="0" applyFill="0" applyBorder="0" applyAlignment="0" applyProtection="0"/>
    <xf numFmtId="0" fontId="84" fillId="0" borderId="9" applyNumberFormat="0" applyFill="0" applyAlignment="0" applyProtection="0"/>
    <xf numFmtId="0" fontId="85" fillId="31" borderId="0" applyNumberFormat="0" applyBorder="0" applyAlignment="0" applyProtection="0"/>
    <xf numFmtId="0" fontId="86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961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/>
    </xf>
    <xf numFmtId="49" fontId="2" fillId="0" borderId="0" xfId="0" applyNumberFormat="1" applyFont="1" applyAlignment="1">
      <alignment vertical="center" wrapText="1"/>
    </xf>
    <xf numFmtId="49" fontId="0" fillId="0" borderId="0" xfId="0" applyNumberFormat="1" applyAlignment="1">
      <alignment vertical="center" wrapText="1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33" borderId="0" xfId="0" applyFont="1" applyFill="1" applyBorder="1" applyAlignment="1">
      <alignment horizontal="center"/>
    </xf>
    <xf numFmtId="49" fontId="2" fillId="0" borderId="0" xfId="0" applyNumberFormat="1" applyFont="1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 vertical="center" wrapText="1"/>
    </xf>
    <xf numFmtId="49" fontId="0" fillId="0" borderId="0" xfId="0" applyNumberFormat="1" applyFill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49" fontId="2" fillId="0" borderId="0" xfId="0" applyNumberFormat="1" applyFont="1" applyFill="1" applyAlignment="1">
      <alignment/>
    </xf>
    <xf numFmtId="0" fontId="1" fillId="0" borderId="0" xfId="0" applyFont="1" applyFill="1" applyAlignment="1">
      <alignment vertical="center"/>
    </xf>
    <xf numFmtId="0" fontId="0" fillId="34" borderId="10" xfId="0" applyFill="1" applyBorder="1" applyAlignment="1" applyProtection="1">
      <alignment/>
      <protection/>
    </xf>
    <xf numFmtId="0" fontId="0" fillId="34" borderId="0" xfId="0" applyFill="1" applyBorder="1" applyAlignment="1" applyProtection="1">
      <alignment/>
      <protection/>
    </xf>
    <xf numFmtId="0" fontId="0" fillId="34" borderId="11" xfId="0" applyFill="1" applyBorder="1" applyAlignment="1" applyProtection="1">
      <alignment/>
      <protection/>
    </xf>
    <xf numFmtId="0" fontId="1" fillId="34" borderId="10" xfId="0" applyFont="1" applyFill="1" applyBorder="1" applyAlignment="1" applyProtection="1">
      <alignment/>
      <protection/>
    </xf>
    <xf numFmtId="0" fontId="9" fillId="35" borderId="12" xfId="0" applyFont="1" applyFill="1" applyBorder="1" applyAlignment="1" applyProtection="1">
      <alignment horizontal="right"/>
      <protection/>
    </xf>
    <xf numFmtId="0" fontId="1" fillId="34" borderId="11" xfId="0" applyFont="1" applyFill="1" applyBorder="1" applyAlignment="1" applyProtection="1">
      <alignment/>
      <protection/>
    </xf>
    <xf numFmtId="0" fontId="9" fillId="34" borderId="0" xfId="0" applyFont="1" applyFill="1" applyBorder="1" applyAlignment="1" applyProtection="1">
      <alignment horizontal="right"/>
      <protection/>
    </xf>
    <xf numFmtId="0" fontId="1" fillId="34" borderId="10" xfId="0" applyFont="1" applyFill="1" applyBorder="1" applyAlignment="1" applyProtection="1">
      <alignment vertical="center"/>
      <protection/>
    </xf>
    <xf numFmtId="0" fontId="1" fillId="34" borderId="0" xfId="0" applyFont="1" applyFill="1" applyBorder="1" applyAlignment="1" applyProtection="1">
      <alignment vertical="center"/>
      <protection/>
    </xf>
    <xf numFmtId="0" fontId="1" fillId="34" borderId="11" xfId="0" applyFont="1" applyFill="1" applyBorder="1" applyAlignment="1" applyProtection="1">
      <alignment vertical="center"/>
      <protection/>
    </xf>
    <xf numFmtId="0" fontId="1" fillId="34" borderId="0" xfId="0" applyFont="1" applyFill="1" applyBorder="1" applyAlignment="1" applyProtection="1">
      <alignment/>
      <protection/>
    </xf>
    <xf numFmtId="0" fontId="4" fillId="34" borderId="10" xfId="0" applyFont="1" applyFill="1" applyBorder="1" applyAlignment="1" applyProtection="1">
      <alignment/>
      <protection/>
    </xf>
    <xf numFmtId="0" fontId="7" fillId="35" borderId="12" xfId="0" applyFont="1" applyFill="1" applyBorder="1" applyAlignment="1" applyProtection="1">
      <alignment horizontal="center"/>
      <protection/>
    </xf>
    <xf numFmtId="0" fontId="4" fillId="34" borderId="0" xfId="0" applyFont="1" applyFill="1" applyBorder="1" applyAlignment="1" applyProtection="1">
      <alignment horizontal="center"/>
      <protection/>
    </xf>
    <xf numFmtId="0" fontId="4" fillId="34" borderId="11" xfId="0" applyFont="1" applyFill="1" applyBorder="1" applyAlignment="1" applyProtection="1">
      <alignment/>
      <protection/>
    </xf>
    <xf numFmtId="0" fontId="2" fillId="34" borderId="10" xfId="0" applyFont="1" applyFill="1" applyBorder="1" applyAlignment="1" applyProtection="1">
      <alignment/>
      <protection/>
    </xf>
    <xf numFmtId="0" fontId="2" fillId="34" borderId="0" xfId="0" applyFont="1" applyFill="1" applyBorder="1" applyAlignment="1" applyProtection="1">
      <alignment horizontal="center"/>
      <protection/>
    </xf>
    <xf numFmtId="0" fontId="2" fillId="34" borderId="11" xfId="0" applyFont="1" applyFill="1" applyBorder="1" applyAlignment="1" applyProtection="1">
      <alignment/>
      <protection/>
    </xf>
    <xf numFmtId="0" fontId="2" fillId="34" borderId="10" xfId="0" applyFont="1" applyFill="1" applyBorder="1" applyAlignment="1" applyProtection="1">
      <alignment horizontal="center" vertical="center" wrapText="1"/>
      <protection/>
    </xf>
    <xf numFmtId="0" fontId="2" fillId="34" borderId="12" xfId="0" applyFont="1" applyFill="1" applyBorder="1" applyAlignment="1" applyProtection="1">
      <alignment horizontal="center" vertical="center" wrapText="1"/>
      <protection/>
    </xf>
    <xf numFmtId="0" fontId="2" fillId="34" borderId="0" xfId="0" applyFont="1" applyFill="1" applyBorder="1" applyAlignment="1" applyProtection="1">
      <alignment horizontal="center" vertical="center" wrapText="1"/>
      <protection/>
    </xf>
    <xf numFmtId="0" fontId="2" fillId="34" borderId="11" xfId="0" applyFont="1" applyFill="1" applyBorder="1" applyAlignment="1" applyProtection="1">
      <alignment horizontal="center" vertical="center" wrapText="1"/>
      <protection/>
    </xf>
    <xf numFmtId="49" fontId="2" fillId="34" borderId="10" xfId="0" applyNumberFormat="1" applyFont="1" applyFill="1" applyBorder="1" applyAlignment="1" applyProtection="1">
      <alignment horizontal="center" vertical="center" wrapText="1"/>
      <protection/>
    </xf>
    <xf numFmtId="49" fontId="2" fillId="34" borderId="12" xfId="0" applyNumberFormat="1" applyFont="1" applyFill="1" applyBorder="1" applyAlignment="1" applyProtection="1">
      <alignment horizontal="center" vertical="center" wrapText="1"/>
      <protection/>
    </xf>
    <xf numFmtId="49" fontId="2" fillId="34" borderId="13" xfId="0" applyNumberFormat="1" applyFont="1" applyFill="1" applyBorder="1" applyAlignment="1" applyProtection="1">
      <alignment horizontal="center" vertical="center" wrapText="1"/>
      <protection/>
    </xf>
    <xf numFmtId="4" fontId="2" fillId="34" borderId="12" xfId="0" applyNumberFormat="1" applyFont="1" applyFill="1" applyBorder="1" applyAlignment="1" applyProtection="1">
      <alignment horizontal="center" vertical="center" wrapText="1"/>
      <protection/>
    </xf>
    <xf numFmtId="49" fontId="2" fillId="34" borderId="0" xfId="0" applyNumberFormat="1" applyFont="1" applyFill="1" applyBorder="1" applyAlignment="1" applyProtection="1">
      <alignment horizontal="center" vertical="center" wrapText="1"/>
      <protection/>
    </xf>
    <xf numFmtId="49" fontId="2" fillId="34" borderId="11" xfId="0" applyNumberFormat="1" applyFont="1" applyFill="1" applyBorder="1" applyAlignment="1" applyProtection="1">
      <alignment horizontal="center" vertical="center" wrapText="1"/>
      <protection/>
    </xf>
    <xf numFmtId="0" fontId="1" fillId="34" borderId="10" xfId="0" applyFont="1" applyFill="1" applyBorder="1" applyAlignment="1" applyProtection="1">
      <alignment vertical="center" wrapText="1"/>
      <protection/>
    </xf>
    <xf numFmtId="0" fontId="1" fillId="34" borderId="12" xfId="0" applyFont="1" applyFill="1" applyBorder="1" applyAlignment="1" applyProtection="1">
      <alignment horizontal="center" vertical="center" wrapText="1"/>
      <protection/>
    </xf>
    <xf numFmtId="4" fontId="1" fillId="34" borderId="14" xfId="0" applyNumberFormat="1" applyFont="1" applyFill="1" applyBorder="1" applyAlignment="1" applyProtection="1">
      <alignment horizontal="center" vertical="center" wrapText="1"/>
      <protection/>
    </xf>
    <xf numFmtId="4" fontId="1" fillId="34" borderId="12" xfId="0" applyNumberFormat="1" applyFont="1" applyFill="1" applyBorder="1" applyAlignment="1" applyProtection="1">
      <alignment horizontal="center" vertical="center" wrapText="1"/>
      <protection/>
    </xf>
    <xf numFmtId="0" fontId="1" fillId="34" borderId="0" xfId="0" applyFont="1" applyFill="1" applyBorder="1" applyAlignment="1" applyProtection="1">
      <alignment horizontal="center" vertical="center" wrapText="1"/>
      <protection/>
    </xf>
    <xf numFmtId="0" fontId="1" fillId="34" borderId="11" xfId="0" applyFont="1" applyFill="1" applyBorder="1" applyAlignment="1" applyProtection="1">
      <alignment vertical="center" wrapText="1"/>
      <protection/>
    </xf>
    <xf numFmtId="0" fontId="1" fillId="34" borderId="0" xfId="0" applyFont="1" applyFill="1" applyBorder="1" applyAlignment="1" applyProtection="1">
      <alignment vertical="center" wrapText="1"/>
      <protection/>
    </xf>
    <xf numFmtId="0" fontId="2" fillId="34" borderId="0" xfId="0" applyFont="1" applyFill="1" applyBorder="1" applyAlignment="1" applyProtection="1">
      <alignment horizontal="right" vertical="center" wrapText="1"/>
      <protection/>
    </xf>
    <xf numFmtId="4" fontId="1" fillId="34" borderId="15" xfId="0" applyNumberFormat="1" applyFont="1" applyFill="1" applyBorder="1" applyAlignment="1" applyProtection="1">
      <alignment horizontal="center" vertical="center" wrapText="1"/>
      <protection/>
    </xf>
    <xf numFmtId="0" fontId="1" fillId="34" borderId="0" xfId="0" applyFont="1" applyFill="1" applyBorder="1" applyAlignment="1" applyProtection="1">
      <alignment horizontal="right" vertical="center" wrapText="1"/>
      <protection/>
    </xf>
    <xf numFmtId="0" fontId="2" fillId="34" borderId="10" xfId="0" applyFont="1" applyFill="1" applyBorder="1" applyAlignment="1" applyProtection="1">
      <alignment vertical="center" wrapText="1"/>
      <protection/>
    </xf>
    <xf numFmtId="0" fontId="2" fillId="34" borderId="12" xfId="0" applyFont="1" applyFill="1" applyBorder="1" applyAlignment="1" applyProtection="1">
      <alignment vertical="center" wrapText="1"/>
      <protection/>
    </xf>
    <xf numFmtId="0" fontId="2" fillId="34" borderId="0" xfId="0" applyFont="1" applyFill="1" applyBorder="1" applyAlignment="1" applyProtection="1">
      <alignment vertical="center" wrapText="1"/>
      <protection/>
    </xf>
    <xf numFmtId="0" fontId="1" fillId="34" borderId="0" xfId="0" applyFont="1" applyFill="1" applyBorder="1" applyAlignment="1" applyProtection="1">
      <alignment wrapText="1"/>
      <protection/>
    </xf>
    <xf numFmtId="0" fontId="2" fillId="34" borderId="11" xfId="0" applyFont="1" applyFill="1" applyBorder="1" applyAlignment="1" applyProtection="1">
      <alignment vertical="center" wrapText="1"/>
      <protection/>
    </xf>
    <xf numFmtId="49" fontId="2" fillId="34" borderId="10" xfId="0" applyNumberFormat="1" applyFont="1" applyFill="1" applyBorder="1" applyAlignment="1" applyProtection="1">
      <alignment vertical="center" wrapText="1"/>
      <protection/>
    </xf>
    <xf numFmtId="49" fontId="2" fillId="34" borderId="0" xfId="0" applyNumberFormat="1" applyFont="1" applyFill="1" applyBorder="1" applyAlignment="1" applyProtection="1">
      <alignment vertical="center" wrapText="1"/>
      <protection/>
    </xf>
    <xf numFmtId="49" fontId="2" fillId="34" borderId="11" xfId="0" applyNumberFormat="1" applyFont="1" applyFill="1" applyBorder="1" applyAlignment="1" applyProtection="1">
      <alignment vertical="center" wrapText="1"/>
      <protection/>
    </xf>
    <xf numFmtId="0" fontId="0" fillId="34" borderId="10" xfId="0" applyFill="1" applyBorder="1" applyAlignment="1" applyProtection="1">
      <alignment vertical="center" wrapText="1"/>
      <protection/>
    </xf>
    <xf numFmtId="0" fontId="0" fillId="34" borderId="0" xfId="0" applyFill="1" applyBorder="1" applyAlignment="1" applyProtection="1">
      <alignment vertical="center" wrapText="1"/>
      <protection/>
    </xf>
    <xf numFmtId="0" fontId="0" fillId="34" borderId="11" xfId="0" applyFill="1" applyBorder="1" applyAlignment="1" applyProtection="1">
      <alignment vertical="center" wrapText="1"/>
      <protection/>
    </xf>
    <xf numFmtId="0" fontId="2" fillId="34" borderId="16" xfId="0" applyFont="1" applyFill="1" applyBorder="1" applyAlignment="1" applyProtection="1">
      <alignment horizontal="center" vertical="center" wrapText="1"/>
      <protection/>
    </xf>
    <xf numFmtId="0" fontId="1" fillId="34" borderId="14" xfId="0" applyFont="1" applyFill="1" applyBorder="1" applyAlignment="1" applyProtection="1">
      <alignment horizontal="center" vertical="center" wrapText="1"/>
      <protection/>
    </xf>
    <xf numFmtId="0" fontId="1" fillId="34" borderId="14" xfId="0" applyFont="1" applyFill="1" applyBorder="1" applyAlignment="1" applyProtection="1">
      <alignment horizontal="center"/>
      <protection/>
    </xf>
    <xf numFmtId="0" fontId="2" fillId="34" borderId="0" xfId="0" applyFont="1" applyFill="1" applyBorder="1" applyAlignment="1" applyProtection="1">
      <alignment horizontal="center" vertical="top" wrapText="1"/>
      <protection/>
    </xf>
    <xf numFmtId="4" fontId="1" fillId="34" borderId="0" xfId="0" applyNumberFormat="1" applyFont="1" applyFill="1" applyBorder="1" applyAlignment="1" applyProtection="1">
      <alignment horizontal="center" vertical="center" wrapText="1"/>
      <protection/>
    </xf>
    <xf numFmtId="0" fontId="6" fillId="34" borderId="0" xfId="0" applyFont="1" applyFill="1" applyBorder="1" applyAlignment="1" applyProtection="1">
      <alignment horizontal="center" wrapText="1"/>
      <protection/>
    </xf>
    <xf numFmtId="49" fontId="0" fillId="34" borderId="10" xfId="0" applyNumberFormat="1" applyFill="1" applyBorder="1" applyAlignment="1" applyProtection="1">
      <alignment vertical="center" wrapText="1"/>
      <protection/>
    </xf>
    <xf numFmtId="49" fontId="1" fillId="34" borderId="0" xfId="0" applyNumberFormat="1" applyFont="1" applyFill="1" applyBorder="1" applyAlignment="1" applyProtection="1">
      <alignment vertical="center" wrapText="1"/>
      <protection/>
    </xf>
    <xf numFmtId="49" fontId="0" fillId="34" borderId="0" xfId="0" applyNumberFormat="1" applyFill="1" applyBorder="1" applyAlignment="1" applyProtection="1">
      <alignment vertical="center" wrapText="1"/>
      <protection/>
    </xf>
    <xf numFmtId="49" fontId="0" fillId="34" borderId="11" xfId="0" applyNumberFormat="1" applyFill="1" applyBorder="1" applyAlignment="1" applyProtection="1">
      <alignment vertical="center" wrapText="1"/>
      <protection/>
    </xf>
    <xf numFmtId="49" fontId="1" fillId="34" borderId="14" xfId="0" applyNumberFormat="1" applyFont="1" applyFill="1" applyBorder="1" applyAlignment="1" applyProtection="1">
      <alignment horizontal="center" vertical="center" wrapText="1"/>
      <protection/>
    </xf>
    <xf numFmtId="0" fontId="1" fillId="34" borderId="13" xfId="0" applyNumberFormat="1" applyFont="1" applyFill="1" applyBorder="1" applyAlignment="1" applyProtection="1">
      <alignment horizontal="center" vertical="center"/>
      <protection/>
    </xf>
    <xf numFmtId="0" fontId="1" fillId="34" borderId="0" xfId="0" applyNumberFormat="1" applyFont="1" applyFill="1" applyBorder="1" applyAlignment="1" applyProtection="1">
      <alignment horizontal="center" vertical="center"/>
      <protection/>
    </xf>
    <xf numFmtId="0" fontId="1" fillId="34" borderId="17" xfId="0" applyFont="1" applyFill="1" applyBorder="1" applyAlignment="1" applyProtection="1">
      <alignment horizontal="center" vertical="center" wrapText="1"/>
      <protection/>
    </xf>
    <xf numFmtId="0" fontId="5" fillId="34" borderId="12" xfId="0" applyFont="1" applyFill="1" applyBorder="1" applyAlignment="1" applyProtection="1">
      <alignment horizontal="center"/>
      <protection/>
    </xf>
    <xf numFmtId="0" fontId="5" fillId="34" borderId="0" xfId="0" applyFont="1" applyFill="1" applyBorder="1" applyAlignment="1" applyProtection="1">
      <alignment/>
      <protection/>
    </xf>
    <xf numFmtId="0" fontId="4" fillId="34" borderId="11" xfId="0" applyFont="1" applyFill="1" applyBorder="1" applyAlignment="1" applyProtection="1">
      <alignment horizontal="center"/>
      <protection/>
    </xf>
    <xf numFmtId="49" fontId="1" fillId="34" borderId="12" xfId="0" applyNumberFormat="1" applyFont="1" applyFill="1" applyBorder="1" applyAlignment="1" applyProtection="1">
      <alignment horizontal="center" vertical="center" wrapText="1"/>
      <protection/>
    </xf>
    <xf numFmtId="0" fontId="1" fillId="34" borderId="0" xfId="0" applyFont="1" applyFill="1" applyBorder="1" applyAlignment="1" applyProtection="1">
      <alignment horizontal="center" vertical="center"/>
      <protection/>
    </xf>
    <xf numFmtId="49" fontId="2" fillId="34" borderId="10" xfId="0" applyNumberFormat="1" applyFont="1" applyFill="1" applyBorder="1" applyAlignment="1" applyProtection="1">
      <alignment/>
      <protection/>
    </xf>
    <xf numFmtId="49" fontId="2" fillId="34" borderId="11" xfId="0" applyNumberFormat="1" applyFont="1" applyFill="1" applyBorder="1" applyAlignment="1" applyProtection="1">
      <alignment/>
      <protection/>
    </xf>
    <xf numFmtId="0" fontId="0" fillId="34" borderId="10" xfId="0" applyFill="1" applyBorder="1" applyAlignment="1" applyProtection="1">
      <alignment vertical="center"/>
      <protection/>
    </xf>
    <xf numFmtId="0" fontId="0" fillId="34" borderId="0" xfId="0" applyFill="1" applyBorder="1" applyAlignment="1" applyProtection="1">
      <alignment vertical="center"/>
      <protection/>
    </xf>
    <xf numFmtId="0" fontId="0" fillId="34" borderId="11" xfId="0" applyFill="1" applyBorder="1" applyAlignment="1" applyProtection="1">
      <alignment vertical="center"/>
      <protection/>
    </xf>
    <xf numFmtId="49" fontId="1" fillId="34" borderId="0" xfId="0" applyNumberFormat="1" applyFont="1" applyFill="1" applyBorder="1" applyAlignment="1" applyProtection="1">
      <alignment horizontal="center" vertical="center" wrapText="1"/>
      <protection/>
    </xf>
    <xf numFmtId="0" fontId="4" fillId="34" borderId="0" xfId="0" applyFont="1" applyFill="1" applyBorder="1" applyAlignment="1" applyProtection="1">
      <alignment horizontal="center" vertical="center" wrapText="1"/>
      <protection/>
    </xf>
    <xf numFmtId="0" fontId="4" fillId="34" borderId="0" xfId="0" applyFont="1" applyFill="1" applyBorder="1" applyAlignment="1" applyProtection="1">
      <alignment vertical="center" wrapText="1"/>
      <protection/>
    </xf>
    <xf numFmtId="0" fontId="4" fillId="34" borderId="0" xfId="0" applyFont="1" applyFill="1" applyBorder="1" applyAlignment="1" applyProtection="1">
      <alignment/>
      <protection/>
    </xf>
    <xf numFmtId="0" fontId="0" fillId="36" borderId="0" xfId="0" applyFill="1" applyAlignment="1">
      <alignment/>
    </xf>
    <xf numFmtId="0" fontId="1" fillId="36" borderId="0" xfId="0" applyFont="1" applyFill="1" applyAlignment="1">
      <alignment/>
    </xf>
    <xf numFmtId="0" fontId="1" fillId="36" borderId="0" xfId="0" applyFont="1" applyFill="1" applyAlignment="1">
      <alignment vertical="center"/>
    </xf>
    <xf numFmtId="0" fontId="4" fillId="36" borderId="0" xfId="0" applyFont="1" applyFill="1" applyAlignment="1">
      <alignment/>
    </xf>
    <xf numFmtId="0" fontId="2" fillId="36" borderId="0" xfId="0" applyFont="1" applyFill="1" applyAlignment="1">
      <alignment/>
    </xf>
    <xf numFmtId="0" fontId="2" fillId="36" borderId="0" xfId="0" applyFont="1" applyFill="1" applyAlignment="1">
      <alignment horizontal="center" vertical="center" wrapText="1"/>
    </xf>
    <xf numFmtId="49" fontId="2" fillId="36" borderId="0" xfId="0" applyNumberFormat="1" applyFont="1" applyFill="1" applyAlignment="1">
      <alignment horizontal="center" vertical="center" wrapText="1"/>
    </xf>
    <xf numFmtId="0" fontId="1" fillId="36" borderId="0" xfId="0" applyFont="1" applyFill="1" applyAlignment="1">
      <alignment vertical="center" wrapText="1"/>
    </xf>
    <xf numFmtId="0" fontId="2" fillId="36" borderId="0" xfId="0" applyFont="1" applyFill="1" applyAlignment="1">
      <alignment vertical="center" wrapText="1"/>
    </xf>
    <xf numFmtId="49" fontId="2" fillId="36" borderId="0" xfId="0" applyNumberFormat="1" applyFont="1" applyFill="1" applyAlignment="1">
      <alignment vertical="center" wrapText="1"/>
    </xf>
    <xf numFmtId="0" fontId="0" fillId="36" borderId="0" xfId="0" applyFill="1" applyAlignment="1">
      <alignment vertical="center" wrapText="1"/>
    </xf>
    <xf numFmtId="49" fontId="0" fillId="36" borderId="0" xfId="0" applyNumberFormat="1" applyFill="1" applyAlignment="1">
      <alignment vertical="center" wrapText="1"/>
    </xf>
    <xf numFmtId="49" fontId="2" fillId="36" borderId="0" xfId="0" applyNumberFormat="1" applyFont="1" applyFill="1" applyAlignment="1">
      <alignment/>
    </xf>
    <xf numFmtId="0" fontId="0" fillId="36" borderId="0" xfId="0" applyFill="1" applyAlignment="1">
      <alignment vertical="center"/>
    </xf>
    <xf numFmtId="0" fontId="1" fillId="33" borderId="12" xfId="0" applyFont="1" applyFill="1" applyBorder="1" applyAlignment="1" applyProtection="1">
      <alignment horizontal="center" vertical="center" wrapText="1"/>
      <protection locked="0"/>
    </xf>
    <xf numFmtId="0" fontId="1" fillId="33" borderId="12" xfId="0" applyFont="1" applyFill="1" applyBorder="1" applyAlignment="1" applyProtection="1">
      <alignment horizontal="center"/>
      <protection locked="0"/>
    </xf>
    <xf numFmtId="49" fontId="1" fillId="33" borderId="12" xfId="0" applyNumberFormat="1" applyFont="1" applyFill="1" applyBorder="1" applyAlignment="1" applyProtection="1">
      <alignment horizontal="center" vertical="center" wrapText="1"/>
      <protection locked="0"/>
    </xf>
    <xf numFmtId="0" fontId="1" fillId="33" borderId="12" xfId="0" applyFont="1" applyFill="1" applyBorder="1" applyAlignment="1" applyProtection="1">
      <alignment horizontal="center" vertical="center"/>
      <protection locked="0"/>
    </xf>
    <xf numFmtId="4" fontId="1" fillId="33" borderId="12" xfId="0" applyNumberFormat="1" applyFont="1" applyFill="1" applyBorder="1" applyAlignment="1" applyProtection="1">
      <alignment horizontal="center"/>
      <protection locked="0"/>
    </xf>
    <xf numFmtId="0" fontId="0" fillId="33" borderId="0" xfId="0" applyFill="1" applyAlignment="1">
      <alignment/>
    </xf>
    <xf numFmtId="0" fontId="5" fillId="34" borderId="0" xfId="0" applyFont="1" applyFill="1" applyBorder="1" applyAlignment="1" applyProtection="1">
      <alignment horizontal="center" vertical="center" wrapText="1"/>
      <protection/>
    </xf>
    <xf numFmtId="3" fontId="1" fillId="34" borderId="0" xfId="0" applyNumberFormat="1" applyFont="1" applyFill="1" applyBorder="1" applyAlignment="1" applyProtection="1">
      <alignment vertical="center"/>
      <protection/>
    </xf>
    <xf numFmtId="9" fontId="2" fillId="34" borderId="12" xfId="0" applyNumberFormat="1" applyFont="1" applyFill="1" applyBorder="1" applyAlignment="1" applyProtection="1">
      <alignment horizontal="center" vertical="center" wrapText="1"/>
      <protection/>
    </xf>
    <xf numFmtId="1" fontId="1" fillId="33" borderId="12" xfId="0" applyNumberFormat="1" applyFont="1" applyFill="1" applyBorder="1" applyAlignment="1" applyProtection="1">
      <alignment horizontal="center"/>
      <protection locked="0"/>
    </xf>
    <xf numFmtId="1" fontId="1" fillId="33" borderId="15" xfId="0" applyNumberFormat="1" applyFont="1" applyFill="1" applyBorder="1" applyAlignment="1" applyProtection="1">
      <alignment horizontal="center"/>
      <protection locked="0"/>
    </xf>
    <xf numFmtId="0" fontId="6" fillId="37" borderId="12" xfId="0" applyFont="1" applyFill="1" applyBorder="1" applyAlignment="1" applyProtection="1">
      <alignment horizontal="center" vertical="center" wrapText="1"/>
      <protection/>
    </xf>
    <xf numFmtId="14" fontId="5" fillId="34" borderId="12" xfId="0" applyNumberFormat="1" applyFont="1" applyFill="1" applyBorder="1" applyAlignment="1" applyProtection="1">
      <alignment horizontal="center" vertical="center" wrapText="1"/>
      <protection/>
    </xf>
    <xf numFmtId="173" fontId="1" fillId="34" borderId="12" xfId="0" applyNumberFormat="1" applyFont="1" applyFill="1" applyBorder="1" applyAlignment="1" applyProtection="1">
      <alignment horizontal="center" vertical="center" wrapText="1"/>
      <protection/>
    </xf>
    <xf numFmtId="0" fontId="1" fillId="34" borderId="12" xfId="0" applyNumberFormat="1" applyFont="1" applyFill="1" applyBorder="1" applyAlignment="1" applyProtection="1">
      <alignment horizontal="center" vertical="center"/>
      <protection/>
    </xf>
    <xf numFmtId="0" fontId="0" fillId="36" borderId="0" xfId="0" applyFill="1" applyBorder="1" applyAlignment="1">
      <alignment/>
    </xf>
    <xf numFmtId="0" fontId="0" fillId="0" borderId="0" xfId="0" applyBorder="1" applyAlignment="1">
      <alignment/>
    </xf>
    <xf numFmtId="0" fontId="1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center" vertical="center" wrapText="1"/>
    </xf>
    <xf numFmtId="0" fontId="1" fillId="33" borderId="0" xfId="0" applyFont="1" applyFill="1" applyAlignment="1">
      <alignment vertical="center" wrapText="1"/>
    </xf>
    <xf numFmtId="0" fontId="2" fillId="33" borderId="0" xfId="0" applyFont="1" applyFill="1" applyAlignment="1">
      <alignment vertical="center" wrapText="1"/>
    </xf>
    <xf numFmtId="49" fontId="2" fillId="33" borderId="0" xfId="0" applyNumberFormat="1" applyFont="1" applyFill="1" applyAlignment="1">
      <alignment vertical="center" wrapText="1"/>
    </xf>
    <xf numFmtId="0" fontId="0" fillId="33" borderId="0" xfId="0" applyFill="1" applyAlignment="1">
      <alignment vertical="center" wrapText="1"/>
    </xf>
    <xf numFmtId="49" fontId="0" fillId="33" borderId="0" xfId="0" applyNumberFormat="1" applyFill="1" applyAlignment="1">
      <alignment vertical="center" wrapText="1"/>
    </xf>
    <xf numFmtId="49" fontId="2" fillId="33" borderId="0" xfId="0" applyNumberFormat="1" applyFont="1" applyFill="1" applyAlignment="1">
      <alignment/>
    </xf>
    <xf numFmtId="0" fontId="0" fillId="33" borderId="0" xfId="0" applyFill="1" applyAlignment="1">
      <alignment vertical="center"/>
    </xf>
    <xf numFmtId="49" fontId="2" fillId="34" borderId="0" xfId="0" applyNumberFormat="1" applyFont="1" applyFill="1" applyBorder="1" applyAlignment="1" applyProtection="1">
      <alignment horizontal="center"/>
      <protection/>
    </xf>
    <xf numFmtId="0" fontId="7" fillId="34" borderId="0" xfId="0" applyFont="1" applyFill="1" applyBorder="1" applyAlignment="1" applyProtection="1">
      <alignment horizontal="center"/>
      <protection/>
    </xf>
    <xf numFmtId="0" fontId="4" fillId="34" borderId="0" xfId="0" applyFont="1" applyFill="1" applyBorder="1" applyAlignment="1" applyProtection="1">
      <alignment/>
      <protection/>
    </xf>
    <xf numFmtId="0" fontId="4" fillId="34" borderId="10" xfId="0" applyFont="1" applyFill="1" applyBorder="1" applyAlignment="1" applyProtection="1">
      <alignment horizontal="justify"/>
      <protection/>
    </xf>
    <xf numFmtId="0" fontId="2" fillId="34" borderId="0" xfId="0" applyFont="1" applyFill="1" applyBorder="1" applyAlignment="1" applyProtection="1">
      <alignment horizontal="justify" vertical="center"/>
      <protection/>
    </xf>
    <xf numFmtId="3" fontId="1" fillId="34" borderId="0" xfId="0" applyNumberFormat="1" applyFont="1" applyFill="1" applyBorder="1" applyAlignment="1" applyProtection="1">
      <alignment horizontal="right" vertical="center"/>
      <protection/>
    </xf>
    <xf numFmtId="0" fontId="22" fillId="0" borderId="0" xfId="0" applyFont="1" applyBorder="1" applyAlignment="1">
      <alignment/>
    </xf>
    <xf numFmtId="4" fontId="1" fillId="34" borderId="12" xfId="0" applyNumberFormat="1" applyFont="1" applyFill="1" applyBorder="1" applyAlignment="1" applyProtection="1">
      <alignment horizontal="center" vertical="center"/>
      <protection/>
    </xf>
    <xf numFmtId="172" fontId="1" fillId="34" borderId="12" xfId="0" applyNumberFormat="1" applyFont="1" applyFill="1" applyBorder="1" applyAlignment="1" applyProtection="1">
      <alignment horizontal="center" vertical="center" wrapText="1"/>
      <protection/>
    </xf>
    <xf numFmtId="0" fontId="1" fillId="33" borderId="0" xfId="0" applyFont="1" applyFill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33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2" fillId="33" borderId="0" xfId="0" applyFont="1" applyFill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49" fontId="2" fillId="33" borderId="0" xfId="0" applyNumberFormat="1" applyFont="1" applyFill="1" applyBorder="1" applyAlignment="1">
      <alignment vertical="center" wrapText="1"/>
    </xf>
    <xf numFmtId="49" fontId="2" fillId="0" borderId="0" xfId="0" applyNumberFormat="1" applyFont="1" applyBorder="1" applyAlignment="1">
      <alignment vertical="center" wrapText="1"/>
    </xf>
    <xf numFmtId="0" fontId="0" fillId="33" borderId="0" xfId="0" applyFill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49" fontId="0" fillId="33" borderId="0" xfId="0" applyNumberFormat="1" applyFill="1" applyBorder="1" applyAlignment="1">
      <alignment vertical="center" wrapText="1"/>
    </xf>
    <xf numFmtId="49" fontId="0" fillId="0" borderId="0" xfId="0" applyNumberFormat="1" applyBorder="1" applyAlignment="1">
      <alignment vertical="center" wrapText="1"/>
    </xf>
    <xf numFmtId="0" fontId="1" fillId="33" borderId="0" xfId="0" applyFont="1" applyFill="1" applyAlignment="1">
      <alignment vertical="center"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center" vertical="center" wrapText="1"/>
    </xf>
    <xf numFmtId="49" fontId="2" fillId="33" borderId="0" xfId="0" applyNumberFormat="1" applyFont="1" applyFill="1" applyBorder="1" applyAlignment="1">
      <alignment horizontal="center" vertical="center" wrapText="1"/>
    </xf>
    <xf numFmtId="0" fontId="0" fillId="33" borderId="0" xfId="0" applyFill="1" applyBorder="1" applyAlignment="1">
      <alignment/>
    </xf>
    <xf numFmtId="0" fontId="19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21" fillId="0" borderId="0" xfId="0" applyFont="1" applyBorder="1" applyAlignment="1">
      <alignment/>
    </xf>
    <xf numFmtId="0" fontId="17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21" fillId="0" borderId="0" xfId="0" applyFont="1" applyFill="1" applyBorder="1" applyAlignment="1">
      <alignment/>
    </xf>
    <xf numFmtId="0" fontId="17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1" fillId="0" borderId="0" xfId="0" applyFont="1" applyFill="1" applyBorder="1" applyAlignment="1">
      <alignment horizontal="left"/>
    </xf>
    <xf numFmtId="0" fontId="26" fillId="0" borderId="0" xfId="0" applyFont="1" applyFill="1" applyBorder="1" applyAlignment="1">
      <alignment horizontal="center"/>
    </xf>
    <xf numFmtId="174" fontId="22" fillId="0" borderId="0" xfId="0" applyNumberFormat="1" applyFont="1" applyFill="1" applyBorder="1" applyAlignment="1">
      <alignment/>
    </xf>
    <xf numFmtId="0" fontId="21" fillId="0" borderId="0" xfId="0" applyFont="1" applyFill="1" applyBorder="1" applyAlignment="1">
      <alignment horizontal="right"/>
    </xf>
    <xf numFmtId="3" fontId="24" fillId="0" borderId="0" xfId="0" applyNumberFormat="1" applyFont="1" applyFill="1" applyBorder="1" applyAlignment="1">
      <alignment/>
    </xf>
    <xf numFmtId="173" fontId="24" fillId="0" borderId="0" xfId="0" applyNumberFormat="1" applyFont="1" applyFill="1" applyBorder="1" applyAlignment="1">
      <alignment/>
    </xf>
    <xf numFmtId="0" fontId="24" fillId="0" borderId="0" xfId="0" applyFont="1" applyFill="1" applyBorder="1" applyAlignment="1">
      <alignment/>
    </xf>
    <xf numFmtId="3" fontId="24" fillId="0" borderId="0" xfId="0" applyNumberFormat="1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3" fontId="22" fillId="0" borderId="0" xfId="0" applyNumberFormat="1" applyFont="1" applyFill="1" applyBorder="1" applyAlignment="1">
      <alignment/>
    </xf>
    <xf numFmtId="173" fontId="22" fillId="0" borderId="0" xfId="0" applyNumberFormat="1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3" fontId="22" fillId="0" borderId="0" xfId="0" applyNumberFormat="1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28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/>
    </xf>
    <xf numFmtId="0" fontId="29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left"/>
    </xf>
    <xf numFmtId="174" fontId="30" fillId="0" borderId="0" xfId="0" applyNumberFormat="1" applyFont="1" applyFill="1" applyBorder="1" applyAlignment="1">
      <alignment/>
    </xf>
    <xf numFmtId="0" fontId="27" fillId="0" borderId="0" xfId="0" applyFont="1" applyFill="1" applyBorder="1" applyAlignment="1">
      <alignment horizontal="right"/>
    </xf>
    <xf numFmtId="3" fontId="31" fillId="0" borderId="0" xfId="0" applyNumberFormat="1" applyFont="1" applyFill="1" applyBorder="1" applyAlignment="1">
      <alignment/>
    </xf>
    <xf numFmtId="173" fontId="31" fillId="0" borderId="0" xfId="0" applyNumberFormat="1" applyFont="1" applyFill="1" applyBorder="1" applyAlignment="1">
      <alignment/>
    </xf>
    <xf numFmtId="0" fontId="31" fillId="0" borderId="0" xfId="0" applyFont="1" applyFill="1" applyBorder="1" applyAlignment="1">
      <alignment/>
    </xf>
    <xf numFmtId="3" fontId="31" fillId="0" borderId="0" xfId="0" applyNumberFormat="1" applyFont="1" applyFill="1" applyBorder="1" applyAlignment="1">
      <alignment/>
    </xf>
    <xf numFmtId="0" fontId="28" fillId="0" borderId="0" xfId="0" applyFont="1" applyFill="1" applyBorder="1" applyAlignment="1">
      <alignment/>
    </xf>
    <xf numFmtId="3" fontId="30" fillId="0" borderId="0" xfId="0" applyNumberFormat="1" applyFont="1" applyFill="1" applyBorder="1" applyAlignment="1">
      <alignment/>
    </xf>
    <xf numFmtId="173" fontId="30" fillId="0" borderId="0" xfId="0" applyNumberFormat="1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18" fillId="0" borderId="18" xfId="0" applyFont="1" applyFill="1" applyBorder="1" applyAlignment="1">
      <alignment horizontal="center"/>
    </xf>
    <xf numFmtId="0" fontId="16" fillId="0" borderId="19" xfId="0" applyFont="1" applyFill="1" applyBorder="1" applyAlignment="1">
      <alignment horizontal="center"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0" fontId="2" fillId="34" borderId="20" xfId="0" applyFont="1" applyFill="1" applyBorder="1" applyAlignment="1" applyProtection="1">
      <alignment horizontal="center" vertical="center" wrapText="1"/>
      <protection/>
    </xf>
    <xf numFmtId="0" fontId="2" fillId="34" borderId="20" xfId="0" applyFont="1" applyFill="1" applyBorder="1" applyAlignment="1" applyProtection="1">
      <alignment horizontal="center" vertical="center"/>
      <protection/>
    </xf>
    <xf numFmtId="49" fontId="2" fillId="34" borderId="14" xfId="0" applyNumberFormat="1" applyFont="1" applyFill="1" applyBorder="1" applyAlignment="1" applyProtection="1">
      <alignment horizontal="center" vertical="center" wrapText="1"/>
      <protection/>
    </xf>
    <xf numFmtId="0" fontId="1" fillId="34" borderId="21" xfId="0" applyFont="1" applyFill="1" applyBorder="1" applyAlignment="1" applyProtection="1">
      <alignment horizontal="right" vertical="center" wrapText="1"/>
      <protection/>
    </xf>
    <xf numFmtId="0" fontId="38" fillId="33" borderId="12" xfId="0" applyNumberFormat="1" applyFont="1" applyFill="1" applyBorder="1" applyAlignment="1" applyProtection="1">
      <alignment vertical="center"/>
      <protection locked="0"/>
    </xf>
    <xf numFmtId="49" fontId="2" fillId="34" borderId="22" xfId="0" applyNumberFormat="1" applyFont="1" applyFill="1" applyBorder="1" applyAlignment="1" applyProtection="1">
      <alignment horizontal="center" vertical="center" wrapText="1"/>
      <protection/>
    </xf>
    <xf numFmtId="49" fontId="2" fillId="34" borderId="12" xfId="0" applyNumberFormat="1" applyFont="1" applyFill="1" applyBorder="1" applyAlignment="1" applyProtection="1">
      <alignment vertical="center" wrapText="1"/>
      <protection/>
    </xf>
    <xf numFmtId="0" fontId="2" fillId="34" borderId="20" xfId="0" applyFont="1" applyFill="1" applyBorder="1" applyAlignment="1" applyProtection="1">
      <alignment horizontal="center"/>
      <protection/>
    </xf>
    <xf numFmtId="0" fontId="2" fillId="34" borderId="21" xfId="0" applyFont="1" applyFill="1" applyBorder="1" applyAlignment="1" applyProtection="1">
      <alignment horizontal="center"/>
      <protection/>
    </xf>
    <xf numFmtId="0" fontId="1" fillId="33" borderId="13" xfId="0" applyFont="1" applyFill="1" applyBorder="1" applyAlignment="1" applyProtection="1">
      <alignment horizontal="center"/>
      <protection locked="0"/>
    </xf>
    <xf numFmtId="49" fontId="1" fillId="34" borderId="12" xfId="0" applyNumberFormat="1" applyFont="1" applyFill="1" applyBorder="1" applyAlignment="1" applyProtection="1">
      <alignment vertical="center" wrapText="1"/>
      <protection/>
    </xf>
    <xf numFmtId="49" fontId="2" fillId="34" borderId="20" xfId="0" applyNumberFormat="1" applyFont="1" applyFill="1" applyBorder="1" applyAlignment="1" applyProtection="1">
      <alignment horizontal="center" vertical="center" wrapText="1"/>
      <protection/>
    </xf>
    <xf numFmtId="2" fontId="1" fillId="34" borderId="12" xfId="0" applyNumberFormat="1" applyFont="1" applyFill="1" applyBorder="1" applyAlignment="1" applyProtection="1">
      <alignment horizontal="center" vertical="center" wrapText="1"/>
      <protection/>
    </xf>
    <xf numFmtId="0" fontId="37" fillId="33" borderId="0" xfId="0" applyFont="1" applyFill="1" applyBorder="1" applyAlignment="1">
      <alignment/>
    </xf>
    <xf numFmtId="0" fontId="0" fillId="34" borderId="0" xfId="0" applyFill="1" applyAlignment="1" applyProtection="1">
      <alignment horizontal="center"/>
      <protection/>
    </xf>
    <xf numFmtId="0" fontId="2" fillId="34" borderId="23" xfId="0" applyFont="1" applyFill="1" applyBorder="1" applyAlignment="1" applyProtection="1">
      <alignment horizontal="center" vertical="center" wrapText="1"/>
      <protection/>
    </xf>
    <xf numFmtId="2" fontId="1" fillId="33" borderId="12" xfId="0" applyNumberFormat="1" applyFont="1" applyFill="1" applyBorder="1" applyAlignment="1" applyProtection="1">
      <alignment horizontal="center" vertical="center" wrapText="1"/>
      <protection locked="0"/>
    </xf>
    <xf numFmtId="2" fontId="2" fillId="33" borderId="12" xfId="0" applyNumberFormat="1" applyFont="1" applyFill="1" applyBorder="1" applyAlignment="1" applyProtection="1">
      <alignment horizontal="center" vertical="top" wrapText="1"/>
      <protection locked="0"/>
    </xf>
    <xf numFmtId="0" fontId="1" fillId="33" borderId="16" xfId="0" applyFont="1" applyFill="1" applyBorder="1" applyAlignment="1" applyProtection="1">
      <alignment horizontal="center" vertical="center" wrapText="1"/>
      <protection locked="0"/>
    </xf>
    <xf numFmtId="0" fontId="15" fillId="33" borderId="14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12" xfId="0" applyFill="1" applyBorder="1" applyAlignment="1" applyProtection="1">
      <alignment horizontal="center"/>
      <protection locked="0"/>
    </xf>
    <xf numFmtId="14" fontId="1" fillId="33" borderId="12" xfId="0" applyNumberFormat="1" applyFont="1" applyFill="1" applyBorder="1" applyAlignment="1" applyProtection="1">
      <alignment horizontal="center" vertical="center" wrapText="1"/>
      <protection locked="0"/>
    </xf>
    <xf numFmtId="1" fontId="1" fillId="34" borderId="12" xfId="0" applyNumberFormat="1" applyFont="1" applyFill="1" applyBorder="1" applyAlignment="1" applyProtection="1">
      <alignment horizontal="center" vertical="center" wrapText="1"/>
      <protection/>
    </xf>
    <xf numFmtId="2" fontId="0" fillId="34" borderId="0" xfId="0" applyNumberFormat="1" applyFont="1" applyFill="1" applyAlignment="1" applyProtection="1">
      <alignment vertical="center"/>
      <protection/>
    </xf>
    <xf numFmtId="2" fontId="0" fillId="34" borderId="0" xfId="0" applyNumberFormat="1" applyFont="1" applyFill="1" applyAlignment="1" applyProtection="1">
      <alignment/>
      <protection/>
    </xf>
    <xf numFmtId="2" fontId="0" fillId="34" borderId="0" xfId="0" applyNumberFormat="1" applyFont="1" applyFill="1" applyAlignment="1" applyProtection="1">
      <alignment horizontal="center"/>
      <protection/>
    </xf>
    <xf numFmtId="2" fontId="0" fillId="34" borderId="0" xfId="0" applyNumberFormat="1" applyFont="1" applyFill="1" applyAlignment="1" applyProtection="1">
      <alignment horizontal="center" vertical="center"/>
      <protection/>
    </xf>
    <xf numFmtId="2" fontId="0" fillId="34" borderId="0" xfId="0" applyNumberFormat="1" applyFont="1" applyFill="1" applyBorder="1" applyAlignment="1" applyProtection="1">
      <alignment horizontal="center" vertical="center"/>
      <protection/>
    </xf>
    <xf numFmtId="2" fontId="0" fillId="34" borderId="0" xfId="0" applyNumberFormat="1" applyFont="1" applyFill="1" applyBorder="1" applyAlignment="1" applyProtection="1">
      <alignment horizontal="center"/>
      <protection/>
    </xf>
    <xf numFmtId="2" fontId="0" fillId="34" borderId="0" xfId="0" applyNumberFormat="1" applyFont="1" applyFill="1" applyAlignment="1" applyProtection="1">
      <alignment horizontal="left" vertical="center"/>
      <protection/>
    </xf>
    <xf numFmtId="2" fontId="0" fillId="34" borderId="0" xfId="0" applyNumberFormat="1" applyFill="1" applyAlignment="1" applyProtection="1">
      <alignment/>
      <protection/>
    </xf>
    <xf numFmtId="2" fontId="0" fillId="34" borderId="0" xfId="0" applyNumberFormat="1" applyFill="1" applyAlignment="1" applyProtection="1">
      <alignment horizontal="center"/>
      <protection/>
    </xf>
    <xf numFmtId="2" fontId="0" fillId="34" borderId="0" xfId="0" applyNumberFormat="1" applyFont="1" applyFill="1" applyAlignment="1" applyProtection="1">
      <alignment horizontal="left"/>
      <protection/>
    </xf>
    <xf numFmtId="2" fontId="1" fillId="34" borderId="0" xfId="0" applyNumberFormat="1" applyFont="1" applyFill="1" applyAlignment="1" applyProtection="1">
      <alignment horizontal="center" vertical="center"/>
      <protection/>
    </xf>
    <xf numFmtId="2" fontId="1" fillId="34" borderId="0" xfId="0" applyNumberFormat="1" applyFont="1" applyFill="1" applyAlignment="1" applyProtection="1">
      <alignment vertical="center"/>
      <protection/>
    </xf>
    <xf numFmtId="2" fontId="1" fillId="34" borderId="0" xfId="0" applyNumberFormat="1" applyFont="1" applyFill="1" applyAlignment="1" applyProtection="1">
      <alignment horizontal="center"/>
      <protection/>
    </xf>
    <xf numFmtId="2" fontId="3" fillId="34" borderId="24" xfId="0" applyNumberFormat="1" applyFont="1" applyFill="1" applyBorder="1" applyAlignment="1" applyProtection="1">
      <alignment horizontal="center" vertical="center"/>
      <protection/>
    </xf>
    <xf numFmtId="2" fontId="3" fillId="34" borderId="25" xfId="0" applyNumberFormat="1" applyFont="1" applyFill="1" applyBorder="1" applyAlignment="1" applyProtection="1">
      <alignment horizontal="center" vertical="center"/>
      <protection/>
    </xf>
    <xf numFmtId="0" fontId="0" fillId="34" borderId="25" xfId="0" applyFill="1" applyBorder="1" applyAlignment="1" applyProtection="1">
      <alignment horizontal="center" vertical="center"/>
      <protection/>
    </xf>
    <xf numFmtId="2" fontId="3" fillId="34" borderId="26" xfId="0" applyNumberFormat="1" applyFont="1" applyFill="1" applyBorder="1" applyAlignment="1" applyProtection="1">
      <alignment horizontal="center" vertical="center"/>
      <protection/>
    </xf>
    <xf numFmtId="2" fontId="3" fillId="34" borderId="27" xfId="0" applyNumberFormat="1" applyFont="1" applyFill="1" applyBorder="1" applyAlignment="1" applyProtection="1">
      <alignment horizontal="center" vertical="center"/>
      <protection/>
    </xf>
    <xf numFmtId="0" fontId="0" fillId="34" borderId="19" xfId="0" applyFill="1" applyBorder="1" applyAlignment="1" applyProtection="1">
      <alignment horizontal="center" vertical="center"/>
      <protection/>
    </xf>
    <xf numFmtId="0" fontId="0" fillId="38" borderId="28" xfId="0" applyFill="1" applyBorder="1" applyAlignment="1" applyProtection="1">
      <alignment horizontal="center" vertical="center"/>
      <protection/>
    </xf>
    <xf numFmtId="0" fontId="0" fillId="38" borderId="29" xfId="0" applyFill="1" applyBorder="1" applyAlignment="1" applyProtection="1">
      <alignment horizontal="center" vertical="center"/>
      <protection/>
    </xf>
    <xf numFmtId="2" fontId="3" fillId="34" borderId="30" xfId="0" applyNumberFormat="1" applyFont="1" applyFill="1" applyBorder="1" applyAlignment="1" applyProtection="1">
      <alignment horizontal="center" vertical="center"/>
      <protection/>
    </xf>
    <xf numFmtId="2" fontId="0" fillId="34" borderId="31" xfId="0" applyNumberFormat="1" applyFill="1" applyBorder="1" applyAlignment="1" applyProtection="1">
      <alignment/>
      <protection/>
    </xf>
    <xf numFmtId="2" fontId="1" fillId="34" borderId="32" xfId="0" applyNumberFormat="1" applyFont="1" applyFill="1" applyBorder="1" applyAlignment="1" applyProtection="1">
      <alignment horizontal="center"/>
      <protection/>
    </xf>
    <xf numFmtId="2" fontId="0" fillId="34" borderId="33" xfId="0" applyNumberFormat="1" applyFill="1" applyBorder="1" applyAlignment="1" applyProtection="1">
      <alignment/>
      <protection/>
    </xf>
    <xf numFmtId="2" fontId="1" fillId="34" borderId="12" xfId="0" applyNumberFormat="1" applyFont="1" applyFill="1" applyBorder="1" applyAlignment="1" applyProtection="1">
      <alignment horizontal="center"/>
      <protection/>
    </xf>
    <xf numFmtId="2" fontId="1" fillId="34" borderId="34" xfId="0" applyNumberFormat="1" applyFont="1" applyFill="1" applyBorder="1" applyAlignment="1" applyProtection="1">
      <alignment horizontal="center"/>
      <protection/>
    </xf>
    <xf numFmtId="2" fontId="0" fillId="34" borderId="35" xfId="0" applyNumberFormat="1" applyFill="1" applyBorder="1" applyAlignment="1" applyProtection="1">
      <alignment/>
      <protection/>
    </xf>
    <xf numFmtId="2" fontId="0" fillId="34" borderId="26" xfId="0" applyNumberFormat="1" applyFill="1" applyBorder="1" applyAlignment="1" applyProtection="1">
      <alignment/>
      <protection/>
    </xf>
    <xf numFmtId="2" fontId="0" fillId="34" borderId="36" xfId="0" applyNumberFormat="1" applyFill="1" applyBorder="1" applyAlignment="1" applyProtection="1">
      <alignment horizontal="center"/>
      <protection/>
    </xf>
    <xf numFmtId="2" fontId="0" fillId="34" borderId="36" xfId="0" applyNumberFormat="1" applyFill="1" applyBorder="1" applyAlignment="1" applyProtection="1">
      <alignment/>
      <protection/>
    </xf>
    <xf numFmtId="2" fontId="0" fillId="34" borderId="37" xfId="0" applyNumberFormat="1" applyFill="1" applyBorder="1" applyAlignment="1" applyProtection="1">
      <alignment/>
      <protection/>
    </xf>
    <xf numFmtId="2" fontId="0" fillId="34" borderId="38" xfId="0" applyNumberFormat="1" applyFill="1" applyBorder="1" applyAlignment="1" applyProtection="1">
      <alignment/>
      <protection/>
    </xf>
    <xf numFmtId="2" fontId="1" fillId="37" borderId="39" xfId="0" applyNumberFormat="1" applyFont="1" applyFill="1" applyBorder="1" applyAlignment="1" applyProtection="1">
      <alignment vertical="center"/>
      <protection/>
    </xf>
    <xf numFmtId="2" fontId="1" fillId="34" borderId="28" xfId="0" applyNumberFormat="1" applyFont="1" applyFill="1" applyBorder="1" applyAlignment="1" applyProtection="1" quotePrefix="1">
      <alignment horizontal="center" vertical="center"/>
      <protection/>
    </xf>
    <xf numFmtId="2" fontId="1" fillId="38" borderId="12" xfId="0" applyNumberFormat="1" applyFont="1" applyFill="1" applyBorder="1" applyAlignment="1" applyProtection="1" quotePrefix="1">
      <alignment horizontal="center"/>
      <protection/>
    </xf>
    <xf numFmtId="2" fontId="1" fillId="38" borderId="12" xfId="0" applyNumberFormat="1" applyFont="1" applyFill="1" applyBorder="1" applyAlignment="1" applyProtection="1">
      <alignment horizontal="center"/>
      <protection/>
    </xf>
    <xf numFmtId="2" fontId="1" fillId="38" borderId="12" xfId="0" applyNumberFormat="1" applyFont="1" applyFill="1" applyBorder="1" applyAlignment="1" applyProtection="1">
      <alignment/>
      <protection/>
    </xf>
    <xf numFmtId="2" fontId="0" fillId="34" borderId="40" xfId="0" applyNumberFormat="1" applyFill="1" applyBorder="1" applyAlignment="1" applyProtection="1">
      <alignment/>
      <protection/>
    </xf>
    <xf numFmtId="2" fontId="0" fillId="33" borderId="36" xfId="0" applyNumberFormat="1" applyFill="1" applyBorder="1" applyAlignment="1" applyProtection="1">
      <alignment/>
      <protection/>
    </xf>
    <xf numFmtId="2" fontId="1" fillId="39" borderId="39" xfId="0" applyNumberFormat="1" applyFont="1" applyFill="1" applyBorder="1" applyAlignment="1" applyProtection="1">
      <alignment vertical="center"/>
      <protection/>
    </xf>
    <xf numFmtId="2" fontId="35" fillId="34" borderId="0" xfId="0" applyNumberFormat="1" applyFont="1" applyFill="1" applyAlignment="1" applyProtection="1">
      <alignment horizontal="center"/>
      <protection/>
    </xf>
    <xf numFmtId="2" fontId="1" fillId="34" borderId="0" xfId="0" applyNumberFormat="1" applyFont="1" applyFill="1" applyAlignment="1" applyProtection="1" quotePrefix="1">
      <alignment horizontal="center" vertical="center"/>
      <protection/>
    </xf>
    <xf numFmtId="0" fontId="0" fillId="34" borderId="41" xfId="0" applyFill="1" applyBorder="1" applyAlignment="1" applyProtection="1">
      <alignment horizontal="center" vertical="center"/>
      <protection/>
    </xf>
    <xf numFmtId="2" fontId="0" fillId="34" borderId="42" xfId="0" applyNumberFormat="1" applyFill="1" applyBorder="1" applyAlignment="1" applyProtection="1">
      <alignment/>
      <protection/>
    </xf>
    <xf numFmtId="0" fontId="0" fillId="34" borderId="43" xfId="0" applyFill="1" applyBorder="1" applyAlignment="1" applyProtection="1">
      <alignment horizontal="center" vertical="center"/>
      <protection/>
    </xf>
    <xf numFmtId="2" fontId="3" fillId="34" borderId="44" xfId="0" applyNumberFormat="1" applyFont="1" applyFill="1" applyBorder="1" applyAlignment="1" applyProtection="1">
      <alignment horizontal="center" vertical="center"/>
      <protection/>
    </xf>
    <xf numFmtId="2" fontId="1" fillId="38" borderId="12" xfId="0" applyNumberFormat="1" applyFont="1" applyFill="1" applyBorder="1" applyAlignment="1" applyProtection="1" quotePrefix="1">
      <alignment/>
      <protection/>
    </xf>
    <xf numFmtId="2" fontId="1" fillId="34" borderId="39" xfId="0" applyNumberFormat="1" applyFont="1" applyFill="1" applyBorder="1" applyAlignment="1" applyProtection="1">
      <alignment vertical="center"/>
      <protection/>
    </xf>
    <xf numFmtId="2" fontId="1" fillId="34" borderId="0" xfId="0" applyNumberFormat="1" applyFont="1" applyFill="1" applyBorder="1" applyAlignment="1" applyProtection="1">
      <alignment vertical="center"/>
      <protection/>
    </xf>
    <xf numFmtId="2" fontId="0" fillId="34" borderId="0" xfId="0" applyNumberFormat="1" applyFill="1" applyBorder="1" applyAlignment="1" applyProtection="1">
      <alignment/>
      <protection/>
    </xf>
    <xf numFmtId="2" fontId="0" fillId="34" borderId="0" xfId="0" applyNumberFormat="1" applyFill="1" applyBorder="1" applyAlignment="1" applyProtection="1">
      <alignment horizontal="center"/>
      <protection/>
    </xf>
    <xf numFmtId="2" fontId="1" fillId="0" borderId="0" xfId="0" applyNumberFormat="1" applyFont="1" applyAlignment="1" applyProtection="1">
      <alignment vertical="center"/>
      <protection/>
    </xf>
    <xf numFmtId="2" fontId="0" fillId="0" borderId="0" xfId="0" applyNumberFormat="1" applyAlignment="1" applyProtection="1">
      <alignment/>
      <protection/>
    </xf>
    <xf numFmtId="2" fontId="0" fillId="0" borderId="0" xfId="0" applyNumberFormat="1" applyAlignment="1" applyProtection="1">
      <alignment horizontal="center"/>
      <protection/>
    </xf>
    <xf numFmtId="2" fontId="0" fillId="33" borderId="45" xfId="0" applyNumberFormat="1" applyFill="1" applyBorder="1" applyAlignment="1" applyProtection="1">
      <alignment/>
      <protection locked="0"/>
    </xf>
    <xf numFmtId="2" fontId="0" fillId="33" borderId="46" xfId="0" applyNumberFormat="1" applyFill="1" applyBorder="1" applyAlignment="1" applyProtection="1">
      <alignment/>
      <protection locked="0"/>
    </xf>
    <xf numFmtId="2" fontId="0" fillId="33" borderId="47" xfId="0" applyNumberFormat="1" applyFill="1" applyBorder="1" applyAlignment="1" applyProtection="1">
      <alignment/>
      <protection locked="0"/>
    </xf>
    <xf numFmtId="2" fontId="1" fillId="33" borderId="48" xfId="0" applyNumberFormat="1" applyFont="1" applyFill="1" applyBorder="1" applyAlignment="1" applyProtection="1">
      <alignment/>
      <protection locked="0"/>
    </xf>
    <xf numFmtId="2" fontId="1" fillId="33" borderId="49" xfId="0" applyNumberFormat="1" applyFont="1" applyFill="1" applyBorder="1" applyAlignment="1" applyProtection="1">
      <alignment/>
      <protection locked="0"/>
    </xf>
    <xf numFmtId="2" fontId="1" fillId="33" borderId="50" xfId="0" applyNumberFormat="1" applyFont="1" applyFill="1" applyBorder="1" applyAlignment="1" applyProtection="1">
      <alignment/>
      <protection locked="0"/>
    </xf>
    <xf numFmtId="2" fontId="1" fillId="33" borderId="51" xfId="0" applyNumberFormat="1" applyFont="1" applyFill="1" applyBorder="1" applyAlignment="1" applyProtection="1">
      <alignment/>
      <protection locked="0"/>
    </xf>
    <xf numFmtId="2" fontId="1" fillId="33" borderId="52" xfId="0" applyNumberFormat="1" applyFont="1" applyFill="1" applyBorder="1" applyAlignment="1" applyProtection="1">
      <alignment/>
      <protection locked="0"/>
    </xf>
    <xf numFmtId="2" fontId="1" fillId="33" borderId="53" xfId="0" applyNumberFormat="1" applyFont="1" applyFill="1" applyBorder="1" applyAlignment="1" applyProtection="1">
      <alignment/>
      <protection locked="0"/>
    </xf>
    <xf numFmtId="2" fontId="0" fillId="33" borderId="27" xfId="0" applyNumberFormat="1" applyFill="1" applyBorder="1" applyAlignment="1" applyProtection="1">
      <alignment/>
      <protection locked="0"/>
    </xf>
    <xf numFmtId="2" fontId="1" fillId="33" borderId="14" xfId="0" applyNumberFormat="1" applyFont="1" applyFill="1" applyBorder="1" applyAlignment="1" applyProtection="1">
      <alignment/>
      <protection locked="0"/>
    </xf>
    <xf numFmtId="2" fontId="0" fillId="33" borderId="31" xfId="0" applyNumberFormat="1" applyFill="1" applyBorder="1" applyAlignment="1" applyProtection="1">
      <alignment/>
      <protection locked="0"/>
    </xf>
    <xf numFmtId="2" fontId="1" fillId="33" borderId="12" xfId="0" applyNumberFormat="1" applyFont="1" applyFill="1" applyBorder="1" applyAlignment="1" applyProtection="1">
      <alignment/>
      <protection locked="0"/>
    </xf>
    <xf numFmtId="2" fontId="0" fillId="33" borderId="54" xfId="0" applyNumberFormat="1" applyFill="1" applyBorder="1" applyAlignment="1" applyProtection="1">
      <alignment/>
      <protection locked="0"/>
    </xf>
    <xf numFmtId="2" fontId="0" fillId="34" borderId="42" xfId="0" applyNumberFormat="1" applyFill="1" applyBorder="1" applyAlignment="1" applyProtection="1">
      <alignment/>
      <protection locked="0"/>
    </xf>
    <xf numFmtId="2" fontId="0" fillId="34" borderId="35" xfId="0" applyNumberFormat="1" applyFill="1" applyBorder="1" applyAlignment="1" applyProtection="1">
      <alignment/>
      <protection locked="0"/>
    </xf>
    <xf numFmtId="2" fontId="1" fillId="34" borderId="36" xfId="0" applyNumberFormat="1" applyFont="1" applyFill="1" applyBorder="1" applyAlignment="1" applyProtection="1">
      <alignment vertical="center"/>
      <protection locked="0"/>
    </xf>
    <xf numFmtId="2" fontId="0" fillId="34" borderId="36" xfId="0" applyNumberFormat="1" applyFill="1" applyBorder="1" applyAlignment="1" applyProtection="1">
      <alignment/>
      <protection locked="0"/>
    </xf>
    <xf numFmtId="0" fontId="0" fillId="34" borderId="0" xfId="0" applyFill="1" applyAlignment="1" applyProtection="1">
      <alignment/>
      <protection/>
    </xf>
    <xf numFmtId="0" fontId="0" fillId="34" borderId="0" xfId="0" applyFont="1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34" borderId="55" xfId="0" applyFill="1" applyBorder="1" applyAlignment="1" applyProtection="1">
      <alignment horizontal="center" vertical="center" textRotation="90"/>
      <protection/>
    </xf>
    <xf numFmtId="0" fontId="0" fillId="34" borderId="56" xfId="0" applyFill="1" applyBorder="1" applyAlignment="1" applyProtection="1">
      <alignment horizontal="center" vertical="center" textRotation="90"/>
      <protection/>
    </xf>
    <xf numFmtId="0" fontId="0" fillId="34" borderId="56" xfId="0" applyFont="1" applyFill="1" applyBorder="1" applyAlignment="1" applyProtection="1">
      <alignment horizontal="center" vertical="center"/>
      <protection/>
    </xf>
    <xf numFmtId="0" fontId="0" fillId="34" borderId="57" xfId="0" applyFont="1" applyFill="1" applyBorder="1" applyAlignment="1" applyProtection="1">
      <alignment horizontal="center" vertical="center"/>
      <protection/>
    </xf>
    <xf numFmtId="0" fontId="3" fillId="34" borderId="55" xfId="0" applyFont="1" applyFill="1" applyBorder="1" applyAlignment="1" applyProtection="1">
      <alignment horizontal="center" vertical="center" wrapText="1"/>
      <protection/>
    </xf>
    <xf numFmtId="0" fontId="2" fillId="34" borderId="56" xfId="0" applyFont="1" applyFill="1" applyBorder="1" applyAlignment="1" applyProtection="1">
      <alignment vertical="center"/>
      <protection/>
    </xf>
    <xf numFmtId="0" fontId="2" fillId="34" borderId="56" xfId="0" applyFont="1" applyFill="1" applyBorder="1" applyAlignment="1" applyProtection="1">
      <alignment horizontal="center" vertical="center" wrapText="1"/>
      <protection/>
    </xf>
    <xf numFmtId="0" fontId="0" fillId="34" borderId="58" xfId="0" applyFill="1" applyBorder="1" applyAlignment="1" applyProtection="1">
      <alignment/>
      <protection/>
    </xf>
    <xf numFmtId="0" fontId="0" fillId="34" borderId="59" xfId="0" applyNumberFormat="1" applyFill="1" applyBorder="1" applyAlignment="1" applyProtection="1">
      <alignment/>
      <protection/>
    </xf>
    <xf numFmtId="2" fontId="0" fillId="34" borderId="59" xfId="0" applyNumberFormat="1" applyFont="1" applyFill="1" applyBorder="1" applyAlignment="1" applyProtection="1">
      <alignment/>
      <protection/>
    </xf>
    <xf numFmtId="2" fontId="0" fillId="34" borderId="60" xfId="0" applyNumberFormat="1" applyFont="1" applyFill="1" applyBorder="1" applyAlignment="1" applyProtection="1">
      <alignment/>
      <protection/>
    </xf>
    <xf numFmtId="2" fontId="0" fillId="34" borderId="61" xfId="0" applyNumberFormat="1" applyFont="1" applyFill="1" applyBorder="1" applyAlignment="1" applyProtection="1">
      <alignment/>
      <protection/>
    </xf>
    <xf numFmtId="2" fontId="0" fillId="34" borderId="62" xfId="0" applyNumberFormat="1" applyFont="1" applyFill="1" applyBorder="1" applyAlignment="1" applyProtection="1">
      <alignment/>
      <protection/>
    </xf>
    <xf numFmtId="2" fontId="0" fillId="34" borderId="63" xfId="0" applyNumberFormat="1" applyFont="1" applyFill="1" applyBorder="1" applyAlignment="1" applyProtection="1">
      <alignment/>
      <protection/>
    </xf>
    <xf numFmtId="1" fontId="0" fillId="34" borderId="0" xfId="0" applyNumberFormat="1" applyFill="1" applyAlignment="1" applyProtection="1">
      <alignment/>
      <protection/>
    </xf>
    <xf numFmtId="0" fontId="0" fillId="34" borderId="0" xfId="0" applyFont="1" applyFill="1" applyBorder="1" applyAlignment="1" applyProtection="1">
      <alignment horizontal="center" vertical="center"/>
      <protection/>
    </xf>
    <xf numFmtId="0" fontId="0" fillId="34" borderId="0" xfId="0" applyFill="1" applyBorder="1" applyAlignment="1" applyProtection="1">
      <alignment horizontal="center" vertical="center" wrapText="1"/>
      <protection/>
    </xf>
    <xf numFmtId="2" fontId="0" fillId="34" borderId="55" xfId="0" applyNumberFormat="1" applyFill="1" applyBorder="1" applyAlignment="1" applyProtection="1">
      <alignment horizontal="center" vertical="center" wrapText="1"/>
      <protection/>
    </xf>
    <xf numFmtId="0" fontId="1" fillId="34" borderId="64" xfId="0" applyFont="1" applyFill="1" applyBorder="1" applyAlignment="1" applyProtection="1">
      <alignment horizontal="center" vertical="center" wrapText="1"/>
      <protection/>
    </xf>
    <xf numFmtId="0" fontId="1" fillId="34" borderId="49" xfId="0" applyFont="1" applyFill="1" applyBorder="1" applyAlignment="1" applyProtection="1">
      <alignment horizontal="center" vertical="center" wrapText="1"/>
      <protection/>
    </xf>
    <xf numFmtId="0" fontId="1" fillId="34" borderId="65" xfId="0" applyFont="1" applyFill="1" applyBorder="1" applyAlignment="1" applyProtection="1">
      <alignment horizontal="center" vertical="center" wrapText="1"/>
      <protection/>
    </xf>
    <xf numFmtId="0" fontId="0" fillId="34" borderId="0" xfId="0" applyFont="1" applyFill="1" applyAlignment="1" applyProtection="1">
      <alignment horizontal="center"/>
      <protection/>
    </xf>
    <xf numFmtId="0" fontId="0" fillId="34" borderId="12" xfId="0" applyFont="1" applyFill="1" applyBorder="1" applyAlignment="1" applyProtection="1">
      <alignment/>
      <protection/>
    </xf>
    <xf numFmtId="0" fontId="35" fillId="34" borderId="0" xfId="0" applyFont="1" applyFill="1" applyAlignment="1" applyProtection="1">
      <alignment/>
      <protection/>
    </xf>
    <xf numFmtId="0" fontId="0" fillId="34" borderId="36" xfId="0" applyFill="1" applyBorder="1" applyAlignment="1" applyProtection="1">
      <alignment/>
      <protection/>
    </xf>
    <xf numFmtId="0" fontId="0" fillId="34" borderId="36" xfId="0" applyFont="1" applyFill="1" applyBorder="1" applyAlignment="1" applyProtection="1">
      <alignment/>
      <protection/>
    </xf>
    <xf numFmtId="0" fontId="0" fillId="33" borderId="66" xfId="0" applyFill="1" applyBorder="1" applyAlignment="1" applyProtection="1">
      <alignment horizontal="center"/>
      <protection locked="0"/>
    </xf>
    <xf numFmtId="1" fontId="0" fillId="33" borderId="67" xfId="0" applyNumberFormat="1" applyFill="1" applyBorder="1" applyAlignment="1" applyProtection="1">
      <alignment horizontal="center"/>
      <protection locked="0"/>
    </xf>
    <xf numFmtId="2" fontId="0" fillId="33" borderId="67" xfId="0" applyNumberFormat="1" applyFont="1" applyFill="1" applyBorder="1" applyAlignment="1" applyProtection="1">
      <alignment/>
      <protection locked="0"/>
    </xf>
    <xf numFmtId="1" fontId="0" fillId="33" borderId="67" xfId="0" applyNumberFormat="1" applyFont="1" applyFill="1" applyBorder="1" applyAlignment="1" applyProtection="1">
      <alignment/>
      <protection locked="0"/>
    </xf>
    <xf numFmtId="2" fontId="0" fillId="33" borderId="68" xfId="0" applyNumberFormat="1" applyFont="1" applyFill="1" applyBorder="1" applyAlignment="1" applyProtection="1">
      <alignment/>
      <protection locked="0"/>
    </xf>
    <xf numFmtId="2" fontId="0" fillId="33" borderId="69" xfId="0" applyNumberFormat="1" applyFont="1" applyFill="1" applyBorder="1" applyAlignment="1" applyProtection="1">
      <alignment/>
      <protection locked="0"/>
    </xf>
    <xf numFmtId="2" fontId="0" fillId="33" borderId="24" xfId="0" applyNumberFormat="1" applyFont="1" applyFill="1" applyBorder="1" applyAlignment="1" applyProtection="1">
      <alignment horizontal="center"/>
      <protection locked="0"/>
    </xf>
    <xf numFmtId="0" fontId="0" fillId="33" borderId="70" xfId="0" applyFill="1" applyBorder="1" applyAlignment="1" applyProtection="1">
      <alignment horizontal="center"/>
      <protection locked="0"/>
    </xf>
    <xf numFmtId="1" fontId="0" fillId="33" borderId="71" xfId="0" applyNumberFormat="1" applyFill="1" applyBorder="1" applyAlignment="1" applyProtection="1">
      <alignment horizontal="center"/>
      <protection locked="0"/>
    </xf>
    <xf numFmtId="2" fontId="0" fillId="33" borderId="71" xfId="0" applyNumberFormat="1" applyFont="1" applyFill="1" applyBorder="1" applyAlignment="1" applyProtection="1">
      <alignment/>
      <protection locked="0"/>
    </xf>
    <xf numFmtId="1" fontId="0" fillId="33" borderId="71" xfId="0" applyNumberFormat="1" applyFont="1" applyFill="1" applyBorder="1" applyAlignment="1" applyProtection="1">
      <alignment/>
      <protection locked="0"/>
    </xf>
    <xf numFmtId="2" fontId="0" fillId="33" borderId="70" xfId="0" applyNumberFormat="1" applyFont="1" applyFill="1" applyBorder="1" applyAlignment="1" applyProtection="1">
      <alignment/>
      <protection locked="0"/>
    </xf>
    <xf numFmtId="2" fontId="0" fillId="33" borderId="72" xfId="0" applyNumberFormat="1" applyFont="1" applyFill="1" applyBorder="1" applyAlignment="1" applyProtection="1">
      <alignment/>
      <protection locked="0"/>
    </xf>
    <xf numFmtId="1" fontId="0" fillId="33" borderId="73" xfId="0" applyNumberFormat="1" applyFont="1" applyFill="1" applyBorder="1" applyAlignment="1" applyProtection="1">
      <alignment/>
      <protection locked="0"/>
    </xf>
    <xf numFmtId="2" fontId="0" fillId="33" borderId="73" xfId="0" applyNumberFormat="1" applyFont="1" applyFill="1" applyBorder="1" applyAlignment="1" applyProtection="1">
      <alignment/>
      <protection locked="0"/>
    </xf>
    <xf numFmtId="172" fontId="48" fillId="37" borderId="12" xfId="0" applyNumberFormat="1" applyFont="1" applyFill="1" applyBorder="1" applyAlignment="1" applyProtection="1">
      <alignment horizontal="center" vertical="center" wrapText="1"/>
      <protection/>
    </xf>
    <xf numFmtId="4" fontId="48" fillId="37" borderId="12" xfId="0" applyNumberFormat="1" applyFont="1" applyFill="1" applyBorder="1" applyAlignment="1" applyProtection="1">
      <alignment horizontal="center" vertical="center" wrapText="1"/>
      <protection/>
    </xf>
    <xf numFmtId="2" fontId="1" fillId="34" borderId="14" xfId="0" applyNumberFormat="1" applyFont="1" applyFill="1" applyBorder="1" applyAlignment="1" applyProtection="1">
      <alignment horizontal="center"/>
      <protection/>
    </xf>
    <xf numFmtId="9" fontId="2" fillId="34" borderId="13" xfId="0" applyNumberFormat="1" applyFont="1" applyFill="1" applyBorder="1" applyAlignment="1" applyProtection="1">
      <alignment horizontal="center" vertical="center" wrapText="1"/>
      <protection/>
    </xf>
    <xf numFmtId="181" fontId="1" fillId="33" borderId="12" xfId="0" applyNumberFormat="1" applyFont="1" applyFill="1" applyBorder="1" applyAlignment="1" applyProtection="1">
      <alignment horizontal="center" vertical="center" wrapText="1"/>
      <protection locked="0"/>
    </xf>
    <xf numFmtId="9" fontId="2" fillId="34" borderId="12" xfId="0" applyNumberFormat="1" applyFont="1" applyFill="1" applyBorder="1" applyAlignment="1" applyProtection="1">
      <alignment horizontal="center"/>
      <protection/>
    </xf>
    <xf numFmtId="9" fontId="2" fillId="40" borderId="12" xfId="0" applyNumberFormat="1" applyFont="1" applyFill="1" applyBorder="1" applyAlignment="1" applyProtection="1">
      <alignment horizontal="center" vertical="center" wrapText="1"/>
      <protection/>
    </xf>
    <xf numFmtId="0" fontId="1" fillId="40" borderId="12" xfId="0" applyFont="1" applyFill="1" applyBorder="1" applyAlignment="1" applyProtection="1">
      <alignment horizontal="center" vertical="center"/>
      <protection/>
    </xf>
    <xf numFmtId="172" fontId="1" fillId="34" borderId="16" xfId="0" applyNumberFormat="1" applyFont="1" applyFill="1" applyBorder="1" applyAlignment="1" applyProtection="1">
      <alignment horizontal="center" vertical="center" wrapText="1"/>
      <protection/>
    </xf>
    <xf numFmtId="4" fontId="2" fillId="34" borderId="0" xfId="0" applyNumberFormat="1" applyFont="1" applyFill="1" applyBorder="1" applyAlignment="1" applyProtection="1">
      <alignment horizontal="center" vertical="center" wrapText="1"/>
      <protection/>
    </xf>
    <xf numFmtId="173" fontId="1" fillId="34" borderId="0" xfId="0" applyNumberFormat="1" applyFont="1" applyFill="1" applyBorder="1" applyAlignment="1" applyProtection="1">
      <alignment horizontal="center" vertical="center" wrapText="1"/>
      <protection/>
    </xf>
    <xf numFmtId="20" fontId="1" fillId="34" borderId="0" xfId="0" applyNumberFormat="1" applyFont="1" applyFill="1" applyBorder="1" applyAlignment="1" applyProtection="1">
      <alignment horizontal="center" vertical="center" wrapText="1"/>
      <protection/>
    </xf>
    <xf numFmtId="172" fontId="1" fillId="34" borderId="0" xfId="0" applyNumberFormat="1" applyFont="1" applyFill="1" applyBorder="1" applyAlignment="1" applyProtection="1">
      <alignment horizontal="center" vertical="center" wrapText="1"/>
      <protection/>
    </xf>
    <xf numFmtId="14" fontId="5" fillId="34" borderId="0" xfId="0" applyNumberFormat="1" applyFont="1" applyFill="1" applyBorder="1" applyAlignment="1" applyProtection="1">
      <alignment horizontal="center" vertical="center" wrapText="1"/>
      <protection/>
    </xf>
    <xf numFmtId="0" fontId="6" fillId="34" borderId="0" xfId="0" applyFont="1" applyFill="1" applyBorder="1" applyAlignment="1" applyProtection="1">
      <alignment horizontal="center" vertical="center" wrapText="1"/>
      <protection/>
    </xf>
    <xf numFmtId="14" fontId="6" fillId="34" borderId="0" xfId="0" applyNumberFormat="1" applyFont="1" applyFill="1" applyBorder="1" applyAlignment="1" applyProtection="1">
      <alignment horizontal="center" vertical="center" wrapText="1"/>
      <protection/>
    </xf>
    <xf numFmtId="174" fontId="1" fillId="34" borderId="0" xfId="0" applyNumberFormat="1" applyFont="1" applyFill="1" applyBorder="1" applyAlignment="1" applyProtection="1">
      <alignment horizontal="right" vertical="center" wrapText="1"/>
      <protection/>
    </xf>
    <xf numFmtId="172" fontId="48" fillId="37" borderId="16" xfId="0" applyNumberFormat="1" applyFont="1" applyFill="1" applyBorder="1" applyAlignment="1" applyProtection="1">
      <alignment horizontal="center" vertical="center" wrapText="1"/>
      <protection/>
    </xf>
    <xf numFmtId="0" fontId="41" fillId="33" borderId="0" xfId="0" applyFont="1" applyFill="1" applyAlignment="1" applyProtection="1">
      <alignment horizontal="right"/>
      <protection/>
    </xf>
    <xf numFmtId="0" fontId="41" fillId="33" borderId="0" xfId="0" applyFont="1" applyFill="1" applyBorder="1" applyAlignment="1" applyProtection="1">
      <alignment/>
      <protection/>
    </xf>
    <xf numFmtId="0" fontId="41" fillId="33" borderId="0" xfId="0" applyFont="1" applyFill="1" applyAlignment="1" applyProtection="1">
      <alignment horizontal="right"/>
      <protection locked="0"/>
    </xf>
    <xf numFmtId="49" fontId="4" fillId="34" borderId="0" xfId="0" applyNumberFormat="1" applyFont="1" applyFill="1" applyBorder="1" applyAlignment="1" applyProtection="1">
      <alignment horizontal="center" vertical="center" wrapText="1"/>
      <protection/>
    </xf>
    <xf numFmtId="0" fontId="8" fillId="35" borderId="12" xfId="0" applyFont="1" applyFill="1" applyBorder="1" applyAlignment="1" applyProtection="1">
      <alignment horizontal="center"/>
      <protection/>
    </xf>
    <xf numFmtId="0" fontId="8" fillId="34" borderId="0" xfId="0" applyFont="1" applyFill="1" applyBorder="1" applyAlignment="1" applyProtection="1">
      <alignment horizontal="center"/>
      <protection/>
    </xf>
    <xf numFmtId="0" fontId="0" fillId="34" borderId="12" xfId="0" applyFill="1" applyBorder="1" applyAlignment="1" applyProtection="1">
      <alignment/>
      <protection/>
    </xf>
    <xf numFmtId="0" fontId="0" fillId="34" borderId="12" xfId="0" applyFill="1" applyBorder="1" applyAlignment="1" applyProtection="1">
      <alignment horizontal="center"/>
      <protection/>
    </xf>
    <xf numFmtId="14" fontId="1" fillId="34" borderId="0" xfId="0" applyNumberFormat="1" applyFont="1" applyFill="1" applyBorder="1" applyAlignment="1" applyProtection="1">
      <alignment horizontal="center" vertical="center" wrapText="1"/>
      <protection/>
    </xf>
    <xf numFmtId="0" fontId="3" fillId="34" borderId="0" xfId="0" applyFont="1" applyFill="1" applyAlignment="1" applyProtection="1">
      <alignment horizontal="right"/>
      <protection/>
    </xf>
    <xf numFmtId="0" fontId="11" fillId="33" borderId="0" xfId="0" applyFont="1" applyFill="1" applyBorder="1" applyAlignment="1" applyProtection="1">
      <alignment/>
      <protection/>
    </xf>
    <xf numFmtId="0" fontId="39" fillId="33" borderId="0" xfId="0" applyFont="1" applyFill="1" applyBorder="1" applyAlignment="1" applyProtection="1">
      <alignment/>
      <protection/>
    </xf>
    <xf numFmtId="49" fontId="41" fillId="33" borderId="0" xfId="0" applyNumberFormat="1" applyFont="1" applyFill="1" applyBorder="1" applyAlignment="1" applyProtection="1">
      <alignment wrapText="1"/>
      <protection/>
    </xf>
    <xf numFmtId="0" fontId="41" fillId="33" borderId="0" xfId="0" applyFont="1" applyFill="1" applyBorder="1" applyAlignment="1" applyProtection="1">
      <alignment horizontal="center"/>
      <protection/>
    </xf>
    <xf numFmtId="0" fontId="3" fillId="33" borderId="0" xfId="0" applyFont="1" applyFill="1" applyAlignment="1" applyProtection="1">
      <alignment horizontal="right"/>
      <protection/>
    </xf>
    <xf numFmtId="0" fontId="0" fillId="33" borderId="0" xfId="0" applyFill="1" applyBorder="1" applyAlignment="1" applyProtection="1">
      <alignment/>
      <protection/>
    </xf>
    <xf numFmtId="0" fontId="37" fillId="33" borderId="0" xfId="0" applyFont="1" applyFill="1" applyBorder="1" applyAlignment="1" applyProtection="1">
      <alignment/>
      <protection/>
    </xf>
    <xf numFmtId="0" fontId="17" fillId="39" borderId="35" xfId="0" applyFont="1" applyFill="1" applyBorder="1" applyAlignment="1" applyProtection="1">
      <alignment vertical="center"/>
      <protection/>
    </xf>
    <xf numFmtId="0" fontId="17" fillId="39" borderId="37" xfId="0" applyFont="1" applyFill="1" applyBorder="1" applyAlignment="1" applyProtection="1">
      <alignment vertical="center"/>
      <protection/>
    </xf>
    <xf numFmtId="0" fontId="17" fillId="39" borderId="18" xfId="0" applyFont="1" applyFill="1" applyBorder="1" applyAlignment="1" applyProtection="1">
      <alignment vertical="center"/>
      <protection/>
    </xf>
    <xf numFmtId="0" fontId="17" fillId="39" borderId="19" xfId="0" applyFont="1" applyFill="1" applyBorder="1" applyAlignment="1" applyProtection="1">
      <alignment vertical="center"/>
      <protection/>
    </xf>
    <xf numFmtId="0" fontId="23" fillId="39" borderId="37" xfId="0" applyFont="1" applyFill="1" applyBorder="1" applyAlignment="1" applyProtection="1">
      <alignment vertical="center"/>
      <protection/>
    </xf>
    <xf numFmtId="0" fontId="26" fillId="39" borderId="35" xfId="0" applyFont="1" applyFill="1" applyBorder="1" applyAlignment="1" applyProtection="1">
      <alignment horizontal="center" vertical="center"/>
      <protection/>
    </xf>
    <xf numFmtId="0" fontId="22" fillId="39" borderId="37" xfId="0" applyFont="1" applyFill="1" applyBorder="1" applyAlignment="1" applyProtection="1">
      <alignment vertical="center"/>
      <protection/>
    </xf>
    <xf numFmtId="0" fontId="26" fillId="39" borderId="24" xfId="0" applyFont="1" applyFill="1" applyBorder="1" applyAlignment="1" applyProtection="1">
      <alignment horizontal="center" vertical="center"/>
      <protection/>
    </xf>
    <xf numFmtId="0" fontId="26" fillId="39" borderId="26" xfId="0" applyFont="1" applyFill="1" applyBorder="1" applyAlignment="1" applyProtection="1">
      <alignment horizontal="center" vertical="center"/>
      <protection/>
    </xf>
    <xf numFmtId="0" fontId="17" fillId="37" borderId="29" xfId="0" applyFont="1" applyFill="1" applyBorder="1" applyAlignment="1" applyProtection="1">
      <alignment vertical="center"/>
      <protection/>
    </xf>
    <xf numFmtId="173" fontId="23" fillId="37" borderId="28" xfId="0" applyNumberFormat="1" applyFont="1" applyFill="1" applyBorder="1" applyAlignment="1" applyProtection="1">
      <alignment vertical="center"/>
      <protection/>
    </xf>
    <xf numFmtId="0" fontId="17" fillId="37" borderId="19" xfId="0" applyFont="1" applyFill="1" applyBorder="1" applyAlignment="1" applyProtection="1">
      <alignment vertical="center"/>
      <protection/>
    </xf>
    <xf numFmtId="173" fontId="23" fillId="37" borderId="0" xfId="0" applyNumberFormat="1" applyFont="1" applyFill="1" applyBorder="1" applyAlignment="1" applyProtection="1">
      <alignment vertical="center"/>
      <protection/>
    </xf>
    <xf numFmtId="173" fontId="23" fillId="37" borderId="36" xfId="0" applyNumberFormat="1" applyFont="1" applyFill="1" applyBorder="1" applyAlignment="1" applyProtection="1">
      <alignment vertical="center"/>
      <protection/>
    </xf>
    <xf numFmtId="0" fontId="17" fillId="37" borderId="37" xfId="0" applyFont="1" applyFill="1" applyBorder="1" applyAlignment="1" applyProtection="1">
      <alignment horizontal="right" vertical="center"/>
      <protection/>
    </xf>
    <xf numFmtId="0" fontId="0" fillId="41" borderId="0" xfId="0" applyFill="1" applyBorder="1" applyAlignment="1">
      <alignment/>
    </xf>
    <xf numFmtId="0" fontId="0" fillId="41" borderId="74" xfId="0" applyFill="1" applyBorder="1" applyAlignment="1">
      <alignment/>
    </xf>
    <xf numFmtId="0" fontId="0" fillId="0" borderId="0" xfId="0" applyFill="1" applyBorder="1" applyAlignment="1">
      <alignment vertical="center" wrapText="1"/>
    </xf>
    <xf numFmtId="0" fontId="0" fillId="38" borderId="0" xfId="0" applyFill="1" applyAlignment="1">
      <alignment/>
    </xf>
    <xf numFmtId="0" fontId="0" fillId="38" borderId="0" xfId="0" applyFill="1" applyAlignment="1">
      <alignment horizontal="center" vertical="center" wrapText="1"/>
    </xf>
    <xf numFmtId="0" fontId="0" fillId="41" borderId="0" xfId="0" applyFill="1" applyBorder="1" applyAlignment="1">
      <alignment horizontal="left"/>
    </xf>
    <xf numFmtId="0" fontId="39" fillId="42" borderId="0" xfId="0" applyFont="1" applyFill="1" applyAlignment="1">
      <alignment/>
    </xf>
    <xf numFmtId="4" fontId="39" fillId="37" borderId="0" xfId="46" applyNumberFormat="1" applyFont="1" applyFill="1" applyAlignment="1">
      <alignment horizontal="center"/>
    </xf>
    <xf numFmtId="41" fontId="39" fillId="34" borderId="0" xfId="46" applyFont="1" applyFill="1" applyAlignment="1">
      <alignment/>
    </xf>
    <xf numFmtId="0" fontId="39" fillId="39" borderId="0" xfId="0" applyFont="1" applyFill="1" applyAlignment="1">
      <alignment/>
    </xf>
    <xf numFmtId="0" fontId="0" fillId="39" borderId="0" xfId="0" applyFill="1" applyAlignment="1">
      <alignment/>
    </xf>
    <xf numFmtId="1" fontId="0" fillId="0" borderId="0" xfId="0" applyNumberFormat="1" applyFill="1" applyAlignment="1">
      <alignment/>
    </xf>
    <xf numFmtId="4" fontId="39" fillId="43" borderId="0" xfId="46" applyNumberFormat="1" applyFont="1" applyFill="1" applyAlignment="1">
      <alignment horizontal="center"/>
    </xf>
    <xf numFmtId="186" fontId="0" fillId="0" borderId="0" xfId="0" applyNumberFormat="1" applyAlignment="1">
      <alignment/>
    </xf>
    <xf numFmtId="186" fontId="0" fillId="38" borderId="0" xfId="0" applyNumberFormat="1" applyFill="1" applyAlignment="1">
      <alignment/>
    </xf>
    <xf numFmtId="0" fontId="39" fillId="42" borderId="0" xfId="0" applyFont="1" applyFill="1" applyAlignment="1">
      <alignment horizontal="left"/>
    </xf>
    <xf numFmtId="2" fontId="0" fillId="0" borderId="0" xfId="0" applyNumberFormat="1" applyAlignment="1">
      <alignment horizontal="right"/>
    </xf>
    <xf numFmtId="0" fontId="0" fillId="42" borderId="0" xfId="0" applyFill="1" applyAlignment="1">
      <alignment/>
    </xf>
    <xf numFmtId="41" fontId="0" fillId="34" borderId="0" xfId="46" applyFont="1" applyFill="1" applyAlignment="1">
      <alignment/>
    </xf>
    <xf numFmtId="4" fontId="0" fillId="37" borderId="0" xfId="46" applyNumberFormat="1" applyFont="1" applyFill="1" applyAlignment="1">
      <alignment horizontal="center"/>
    </xf>
    <xf numFmtId="4" fontId="0" fillId="43" borderId="0" xfId="46" applyNumberFormat="1" applyFont="1" applyFill="1" applyAlignment="1">
      <alignment horizontal="center"/>
    </xf>
    <xf numFmtId="0" fontId="0" fillId="42" borderId="0" xfId="0" applyFill="1" applyAlignment="1">
      <alignment horizontal="left"/>
    </xf>
    <xf numFmtId="1" fontId="0" fillId="38" borderId="0" xfId="0" applyNumberFormat="1" applyFill="1" applyAlignment="1">
      <alignment/>
    </xf>
    <xf numFmtId="4" fontId="0" fillId="37" borderId="0" xfId="0" applyNumberFormat="1" applyFill="1" applyAlignment="1">
      <alignment horizontal="center"/>
    </xf>
    <xf numFmtId="4" fontId="0" fillId="43" borderId="0" xfId="0" applyNumberFormat="1" applyFill="1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4" fontId="0" fillId="0" borderId="0" xfId="0" applyNumberFormat="1" applyAlignment="1">
      <alignment/>
    </xf>
    <xf numFmtId="4" fontId="0" fillId="34" borderId="0" xfId="0" applyNumberFormat="1" applyFill="1" applyAlignment="1">
      <alignment horizontal="right"/>
    </xf>
    <xf numFmtId="4" fontId="0" fillId="0" borderId="0" xfId="0" applyNumberFormat="1" applyAlignment="1">
      <alignment horizontal="right"/>
    </xf>
    <xf numFmtId="20" fontId="1" fillId="34" borderId="12" xfId="0" applyNumberFormat="1" applyFont="1" applyFill="1" applyBorder="1" applyAlignment="1" applyProtection="1" quotePrefix="1">
      <alignment horizontal="center" vertical="center" wrapText="1"/>
      <protection/>
    </xf>
    <xf numFmtId="0" fontId="0" fillId="34" borderId="0" xfId="0" applyFill="1" applyAlignment="1">
      <alignment/>
    </xf>
    <xf numFmtId="187" fontId="1" fillId="34" borderId="12" xfId="0" applyNumberFormat="1" applyFont="1" applyFill="1" applyBorder="1" applyAlignment="1" applyProtection="1">
      <alignment horizontal="center" vertical="center" wrapText="1"/>
      <protection/>
    </xf>
    <xf numFmtId="0" fontId="13" fillId="34" borderId="16" xfId="0" applyNumberFormat="1" applyFont="1" applyFill="1" applyBorder="1" applyAlignment="1" applyProtection="1">
      <alignment horizontal="center" vertical="center" wrapText="1"/>
      <protection/>
    </xf>
    <xf numFmtId="14" fontId="5" fillId="37" borderId="16" xfId="0" applyNumberFormat="1" applyFont="1" applyFill="1" applyBorder="1" applyAlignment="1" applyProtection="1">
      <alignment horizontal="center" vertical="center" wrapText="1"/>
      <protection/>
    </xf>
    <xf numFmtId="14" fontId="5" fillId="37" borderId="14" xfId="0" applyNumberFormat="1" applyFont="1" applyFill="1" applyBorder="1" applyAlignment="1" applyProtection="1">
      <alignment horizontal="center" vertical="center" wrapText="1"/>
      <protection/>
    </xf>
    <xf numFmtId="184" fontId="44" fillId="34" borderId="16" xfId="0" applyNumberFormat="1" applyFont="1" applyFill="1" applyBorder="1" applyAlignment="1" applyProtection="1">
      <alignment horizontal="center"/>
      <protection/>
    </xf>
    <xf numFmtId="184" fontId="44" fillId="34" borderId="14" xfId="0" applyNumberFormat="1" applyFont="1" applyFill="1" applyBorder="1" applyAlignment="1" applyProtection="1">
      <alignment horizontal="center"/>
      <protection/>
    </xf>
    <xf numFmtId="0" fontId="44" fillId="33" borderId="16" xfId="0" applyFont="1" applyFill="1" applyBorder="1" applyAlignment="1" applyProtection="1">
      <alignment/>
      <protection/>
    </xf>
    <xf numFmtId="0" fontId="44" fillId="33" borderId="20" xfId="0" applyFont="1" applyFill="1" applyBorder="1" applyAlignment="1" applyProtection="1">
      <alignment/>
      <protection/>
    </xf>
    <xf numFmtId="0" fontId="41" fillId="33" borderId="0" xfId="0" applyFont="1" applyFill="1" applyBorder="1" applyAlignment="1" applyProtection="1">
      <alignment/>
      <protection/>
    </xf>
    <xf numFmtId="0" fontId="44" fillId="33" borderId="0" xfId="0" applyFont="1" applyFill="1" applyBorder="1" applyAlignment="1" applyProtection="1">
      <alignment/>
      <protection/>
    </xf>
    <xf numFmtId="185" fontId="44" fillId="33" borderId="10" xfId="0" applyNumberFormat="1" applyFont="1" applyFill="1" applyBorder="1" applyAlignment="1" applyProtection="1">
      <alignment horizontal="left"/>
      <protection/>
    </xf>
    <xf numFmtId="185" fontId="44" fillId="33" borderId="0" xfId="0" applyNumberFormat="1" applyFont="1" applyFill="1" applyBorder="1" applyAlignment="1" applyProtection="1">
      <alignment horizontal="left"/>
      <protection/>
    </xf>
    <xf numFmtId="0" fontId="16" fillId="34" borderId="16" xfId="0" applyFont="1" applyFill="1" applyBorder="1" applyAlignment="1" applyProtection="1">
      <alignment horizontal="center"/>
      <protection/>
    </xf>
    <xf numFmtId="0" fontId="16" fillId="34" borderId="20" xfId="0" applyFont="1" applyFill="1" applyBorder="1" applyAlignment="1" applyProtection="1">
      <alignment horizontal="center"/>
      <protection/>
    </xf>
    <xf numFmtId="0" fontId="16" fillId="34" borderId="14" xfId="0" applyFont="1" applyFill="1" applyBorder="1" applyAlignment="1" applyProtection="1">
      <alignment horizontal="center"/>
      <protection/>
    </xf>
    <xf numFmtId="0" fontId="5" fillId="34" borderId="10" xfId="0" applyFont="1" applyFill="1" applyBorder="1" applyAlignment="1" applyProtection="1">
      <alignment horizontal="center"/>
      <protection/>
    </xf>
    <xf numFmtId="0" fontId="0" fillId="34" borderId="0" xfId="0" applyFill="1" applyAlignment="1" applyProtection="1">
      <alignment horizontal="center"/>
      <protection/>
    </xf>
    <xf numFmtId="0" fontId="1" fillId="34" borderId="12" xfId="0" applyFont="1" applyFill="1" applyBorder="1" applyAlignment="1" applyProtection="1">
      <alignment horizontal="center" vertical="center" wrapText="1"/>
      <protection/>
    </xf>
    <xf numFmtId="0" fontId="1" fillId="34" borderId="16" xfId="0" applyFont="1" applyFill="1" applyBorder="1" applyAlignment="1" applyProtection="1">
      <alignment horizontal="center" vertical="center" wrapText="1"/>
      <protection/>
    </xf>
    <xf numFmtId="0" fontId="2" fillId="34" borderId="13" xfId="0" applyFont="1" applyFill="1" applyBorder="1" applyAlignment="1" applyProtection="1">
      <alignment horizontal="center" vertical="center" wrapText="1"/>
      <protection/>
    </xf>
    <xf numFmtId="0" fontId="2" fillId="34" borderId="15" xfId="0" applyFont="1" applyFill="1" applyBorder="1" applyAlignment="1" applyProtection="1">
      <alignment horizontal="center" vertical="center" wrapText="1"/>
      <protection/>
    </xf>
    <xf numFmtId="0" fontId="1" fillId="34" borderId="16" xfId="0" applyFont="1" applyFill="1" applyBorder="1" applyAlignment="1" applyProtection="1">
      <alignment/>
      <protection/>
    </xf>
    <xf numFmtId="0" fontId="1" fillId="34" borderId="20" xfId="0" applyFont="1" applyFill="1" applyBorder="1" applyAlignment="1" applyProtection="1">
      <alignment/>
      <protection/>
    </xf>
    <xf numFmtId="0" fontId="1" fillId="34" borderId="14" xfId="0" applyFont="1" applyFill="1" applyBorder="1" applyAlignment="1" applyProtection="1">
      <alignment/>
      <protection/>
    </xf>
    <xf numFmtId="0" fontId="1" fillId="34" borderId="16" xfId="0" applyFont="1" applyFill="1" applyBorder="1" applyAlignment="1" applyProtection="1">
      <alignment vertical="center" wrapText="1"/>
      <protection/>
    </xf>
    <xf numFmtId="0" fontId="1" fillId="34" borderId="20" xfId="0" applyFont="1" applyFill="1" applyBorder="1" applyAlignment="1" applyProtection="1">
      <alignment vertical="center" wrapText="1"/>
      <protection/>
    </xf>
    <xf numFmtId="0" fontId="12" fillId="33" borderId="22" xfId="0" applyFont="1" applyFill="1" applyBorder="1" applyAlignment="1" applyProtection="1">
      <alignment horizontal="center" vertical="center" wrapText="1"/>
      <protection/>
    </xf>
    <xf numFmtId="0" fontId="12" fillId="33" borderId="21" xfId="0" applyFont="1" applyFill="1" applyBorder="1" applyAlignment="1" applyProtection="1">
      <alignment horizontal="center" vertical="center" wrapText="1"/>
      <protection/>
    </xf>
    <xf numFmtId="0" fontId="12" fillId="33" borderId="75" xfId="0" applyFont="1" applyFill="1" applyBorder="1" applyAlignment="1" applyProtection="1">
      <alignment horizontal="center" vertical="center" wrapText="1"/>
      <protection/>
    </xf>
    <xf numFmtId="0" fontId="12" fillId="33" borderId="10" xfId="0" applyFont="1" applyFill="1" applyBorder="1" applyAlignment="1" applyProtection="1">
      <alignment horizontal="center" vertical="center" wrapText="1"/>
      <protection/>
    </xf>
    <xf numFmtId="0" fontId="12" fillId="33" borderId="0" xfId="0" applyFont="1" applyFill="1" applyBorder="1" applyAlignment="1" applyProtection="1">
      <alignment horizontal="center" vertical="center" wrapText="1"/>
      <protection/>
    </xf>
    <xf numFmtId="0" fontId="12" fillId="33" borderId="11" xfId="0" applyFont="1" applyFill="1" applyBorder="1" applyAlignment="1" applyProtection="1">
      <alignment horizontal="center" vertical="center" wrapText="1"/>
      <protection/>
    </xf>
    <xf numFmtId="0" fontId="12" fillId="33" borderId="76" xfId="0" applyFont="1" applyFill="1" applyBorder="1" applyAlignment="1" applyProtection="1">
      <alignment horizontal="center" vertical="center" wrapText="1"/>
      <protection/>
    </xf>
    <xf numFmtId="0" fontId="12" fillId="33" borderId="17" xfId="0" applyFont="1" applyFill="1" applyBorder="1" applyAlignment="1" applyProtection="1">
      <alignment horizontal="center" vertical="center" wrapText="1"/>
      <protection/>
    </xf>
    <xf numFmtId="0" fontId="12" fillId="33" borderId="77" xfId="0" applyFont="1" applyFill="1" applyBorder="1" applyAlignment="1" applyProtection="1">
      <alignment horizontal="center" vertical="center" wrapText="1"/>
      <protection/>
    </xf>
    <xf numFmtId="0" fontId="5" fillId="34" borderId="0" xfId="0" applyFont="1" applyFill="1" applyBorder="1" applyAlignment="1" applyProtection="1">
      <alignment horizontal="center"/>
      <protection/>
    </xf>
    <xf numFmtId="0" fontId="1" fillId="34" borderId="17" xfId="0" applyFont="1" applyFill="1" applyBorder="1" applyAlignment="1" applyProtection="1">
      <alignment wrapText="1"/>
      <protection/>
    </xf>
    <xf numFmtId="0" fontId="12" fillId="34" borderId="22" xfId="0" applyFont="1" applyFill="1" applyBorder="1" applyAlignment="1" applyProtection="1">
      <alignment horizontal="center" vertical="center" wrapText="1"/>
      <protection/>
    </xf>
    <xf numFmtId="0" fontId="12" fillId="34" borderId="21" xfId="0" applyFont="1" applyFill="1" applyBorder="1" applyAlignment="1" applyProtection="1">
      <alignment horizontal="center" vertical="center" wrapText="1"/>
      <protection/>
    </xf>
    <xf numFmtId="0" fontId="12" fillId="34" borderId="75" xfId="0" applyFont="1" applyFill="1" applyBorder="1" applyAlignment="1" applyProtection="1">
      <alignment horizontal="center" vertical="center" wrapText="1"/>
      <protection/>
    </xf>
    <xf numFmtId="0" fontId="12" fillId="34" borderId="10" xfId="0" applyFont="1" applyFill="1" applyBorder="1" applyAlignment="1" applyProtection="1">
      <alignment horizontal="center" vertical="center" wrapText="1"/>
      <protection/>
    </xf>
    <xf numFmtId="0" fontId="12" fillId="34" borderId="0" xfId="0" applyFont="1" applyFill="1" applyBorder="1" applyAlignment="1" applyProtection="1">
      <alignment horizontal="center" vertical="center" wrapText="1"/>
      <protection/>
    </xf>
    <xf numFmtId="0" fontId="12" fillId="34" borderId="11" xfId="0" applyFont="1" applyFill="1" applyBorder="1" applyAlignment="1" applyProtection="1">
      <alignment horizontal="center" vertical="center" wrapText="1"/>
      <protection/>
    </xf>
    <xf numFmtId="0" fontId="12" fillId="34" borderId="76" xfId="0" applyFont="1" applyFill="1" applyBorder="1" applyAlignment="1" applyProtection="1">
      <alignment horizontal="center" vertical="center" wrapText="1"/>
      <protection/>
    </xf>
    <xf numFmtId="0" fontId="12" fillId="34" borderId="17" xfId="0" applyFont="1" applyFill="1" applyBorder="1" applyAlignment="1" applyProtection="1">
      <alignment horizontal="center" vertical="center" wrapText="1"/>
      <protection/>
    </xf>
    <xf numFmtId="0" fontId="12" fillId="34" borderId="77" xfId="0" applyFont="1" applyFill="1" applyBorder="1" applyAlignment="1" applyProtection="1">
      <alignment horizontal="center" vertical="center" wrapText="1"/>
      <protection/>
    </xf>
    <xf numFmtId="0" fontId="2" fillId="34" borderId="22" xfId="0" applyFont="1" applyFill="1" applyBorder="1" applyAlignment="1" applyProtection="1">
      <alignment horizontal="center" vertical="center" wrapText="1"/>
      <protection/>
    </xf>
    <xf numFmtId="0" fontId="2" fillId="34" borderId="75" xfId="0" applyFont="1" applyFill="1" applyBorder="1" applyAlignment="1" applyProtection="1">
      <alignment horizontal="center" vertical="center" wrapText="1"/>
      <protection/>
    </xf>
    <xf numFmtId="0" fontId="2" fillId="34" borderId="76" xfId="0" applyFont="1" applyFill="1" applyBorder="1" applyAlignment="1" applyProtection="1">
      <alignment horizontal="center" vertical="center" wrapText="1"/>
      <protection/>
    </xf>
    <xf numFmtId="0" fontId="2" fillId="34" borderId="77" xfId="0" applyFont="1" applyFill="1" applyBorder="1" applyAlignment="1" applyProtection="1">
      <alignment horizontal="center" vertical="center" wrapText="1"/>
      <protection/>
    </xf>
    <xf numFmtId="4" fontId="1" fillId="34" borderId="22" xfId="0" applyNumberFormat="1" applyFont="1" applyFill="1" applyBorder="1" applyAlignment="1" applyProtection="1">
      <alignment horizontal="center" vertical="center" wrapText="1"/>
      <protection/>
    </xf>
    <xf numFmtId="4" fontId="1" fillId="34" borderId="75" xfId="0" applyNumberFormat="1" applyFont="1" applyFill="1" applyBorder="1" applyAlignment="1" applyProtection="1">
      <alignment horizontal="center" vertical="center" wrapText="1"/>
      <protection/>
    </xf>
    <xf numFmtId="4" fontId="1" fillId="34" borderId="76" xfId="0" applyNumberFormat="1" applyFont="1" applyFill="1" applyBorder="1" applyAlignment="1" applyProtection="1">
      <alignment horizontal="center" vertical="center" wrapText="1"/>
      <protection/>
    </xf>
    <xf numFmtId="4" fontId="1" fillId="34" borderId="77" xfId="0" applyNumberFormat="1" applyFont="1" applyFill="1" applyBorder="1" applyAlignment="1" applyProtection="1">
      <alignment horizontal="center" vertical="center" wrapText="1"/>
      <protection/>
    </xf>
    <xf numFmtId="4" fontId="1" fillId="34" borderId="13" xfId="0" applyNumberFormat="1" applyFont="1" applyFill="1" applyBorder="1" applyAlignment="1" applyProtection="1">
      <alignment horizontal="center" vertical="center" wrapText="1"/>
      <protection/>
    </xf>
    <xf numFmtId="4" fontId="1" fillId="34" borderId="15" xfId="0" applyNumberFormat="1" applyFont="1" applyFill="1" applyBorder="1" applyAlignment="1" applyProtection="1">
      <alignment horizontal="center" vertical="center" wrapText="1"/>
      <protection/>
    </xf>
    <xf numFmtId="2" fontId="1" fillId="34" borderId="13" xfId="0" applyNumberFormat="1" applyFont="1" applyFill="1" applyBorder="1" applyAlignment="1" applyProtection="1">
      <alignment horizontal="center" vertical="center" wrapText="1"/>
      <protection/>
    </xf>
    <xf numFmtId="2" fontId="1" fillId="34" borderId="15" xfId="0" applyNumberFormat="1" applyFont="1" applyFill="1" applyBorder="1" applyAlignment="1" applyProtection="1">
      <alignment horizontal="center" vertical="center" wrapText="1"/>
      <protection/>
    </xf>
    <xf numFmtId="0" fontId="41" fillId="33" borderId="0" xfId="0" applyFont="1" applyFill="1" applyBorder="1" applyAlignment="1" applyProtection="1">
      <alignment horizontal="right"/>
      <protection/>
    </xf>
    <xf numFmtId="0" fontId="41" fillId="33" borderId="0" xfId="0" applyFont="1" applyFill="1" applyAlignment="1" applyProtection="1">
      <alignment horizontal="right"/>
      <protection/>
    </xf>
    <xf numFmtId="0" fontId="41" fillId="33" borderId="0" xfId="0" applyFont="1" applyFill="1" applyAlignment="1" applyProtection="1">
      <alignment horizontal="center"/>
      <protection/>
    </xf>
    <xf numFmtId="0" fontId="41" fillId="33" borderId="0" xfId="0" applyFont="1" applyFill="1" applyAlignment="1" applyProtection="1">
      <alignment horizontal="center"/>
      <protection locked="0"/>
    </xf>
    <xf numFmtId="0" fontId="41" fillId="33" borderId="0" xfId="0" applyFont="1" applyFill="1" applyBorder="1" applyAlignment="1" applyProtection="1">
      <alignment horizontal="justify"/>
      <protection/>
    </xf>
    <xf numFmtId="0" fontId="41" fillId="33" borderId="0" xfId="0" applyFont="1" applyFill="1" applyAlignment="1">
      <alignment horizontal="justify"/>
    </xf>
    <xf numFmtId="0" fontId="41" fillId="33" borderId="0" xfId="0" applyFont="1" applyFill="1" applyAlignment="1" applyProtection="1">
      <alignment horizontal="justify"/>
      <protection/>
    </xf>
    <xf numFmtId="0" fontId="41" fillId="33" borderId="10" xfId="0" applyFont="1" applyFill="1" applyBorder="1" applyAlignment="1" applyProtection="1">
      <alignment horizontal="justify"/>
      <protection/>
    </xf>
    <xf numFmtId="0" fontId="44" fillId="33" borderId="0" xfId="0" applyFont="1" applyFill="1" applyAlignment="1">
      <alignment horizontal="justify"/>
    </xf>
    <xf numFmtId="49" fontId="41" fillId="33" borderId="0" xfId="0" applyNumberFormat="1" applyFont="1" applyFill="1" applyBorder="1" applyAlignment="1" applyProtection="1">
      <alignment/>
      <protection/>
    </xf>
    <xf numFmtId="49" fontId="44" fillId="33" borderId="0" xfId="0" applyNumberFormat="1" applyFont="1" applyFill="1" applyAlignment="1" applyProtection="1">
      <alignment horizontal="left"/>
      <protection/>
    </xf>
    <xf numFmtId="0" fontId="41" fillId="33" borderId="0" xfId="0" applyFont="1" applyFill="1" applyAlignment="1" applyProtection="1">
      <alignment horizontal="left"/>
      <protection/>
    </xf>
    <xf numFmtId="0" fontId="44" fillId="33" borderId="76" xfId="0" applyFont="1" applyFill="1" applyBorder="1" applyAlignment="1" applyProtection="1">
      <alignment/>
      <protection/>
    </xf>
    <xf numFmtId="0" fontId="44" fillId="33" borderId="17" xfId="0" applyFont="1" applyFill="1" applyBorder="1" applyAlignment="1" applyProtection="1">
      <alignment/>
      <protection/>
    </xf>
    <xf numFmtId="49" fontId="44" fillId="33" borderId="0" xfId="0" applyNumberFormat="1" applyFont="1" applyFill="1" applyBorder="1" applyAlignment="1" applyProtection="1">
      <alignment/>
      <protection/>
    </xf>
    <xf numFmtId="0" fontId="41" fillId="33" borderId="0" xfId="0" applyNumberFormat="1" applyFont="1" applyFill="1" applyBorder="1" applyAlignment="1" applyProtection="1">
      <alignment/>
      <protection/>
    </xf>
    <xf numFmtId="0" fontId="41" fillId="33" borderId="0" xfId="0" applyNumberFormat="1" applyFont="1" applyFill="1" applyBorder="1" applyAlignment="1" applyProtection="1">
      <alignment horizontal="left"/>
      <protection/>
    </xf>
    <xf numFmtId="0" fontId="1" fillId="34" borderId="16" xfId="0" applyFont="1" applyFill="1" applyBorder="1" applyAlignment="1" applyProtection="1">
      <alignment vertical="center"/>
      <protection/>
    </xf>
    <xf numFmtId="0" fontId="1" fillId="34" borderId="14" xfId="0" applyFont="1" applyFill="1" applyBorder="1" applyAlignment="1" applyProtection="1">
      <alignment vertical="center"/>
      <protection/>
    </xf>
    <xf numFmtId="184" fontId="2" fillId="33" borderId="16" xfId="0" applyNumberFormat="1" applyFont="1" applyFill="1" applyBorder="1" applyAlignment="1" applyProtection="1">
      <alignment horizontal="center" vertical="center"/>
      <protection locked="0"/>
    </xf>
    <xf numFmtId="184" fontId="2" fillId="33" borderId="20" xfId="0" applyNumberFormat="1" applyFont="1" applyFill="1" applyBorder="1" applyAlignment="1" applyProtection="1">
      <alignment horizontal="center" vertical="center"/>
      <protection locked="0"/>
    </xf>
    <xf numFmtId="0" fontId="4" fillId="34" borderId="0" xfId="0" applyFont="1" applyFill="1" applyBorder="1" applyAlignment="1" applyProtection="1">
      <alignment horizontal="left"/>
      <protection/>
    </xf>
    <xf numFmtId="0" fontId="39" fillId="33" borderId="0" xfId="0" applyFont="1" applyFill="1" applyBorder="1" applyAlignment="1" applyProtection="1">
      <alignment/>
      <protection locked="0"/>
    </xf>
    <xf numFmtId="0" fontId="39" fillId="33" borderId="19" xfId="0" applyFont="1" applyFill="1" applyBorder="1" applyAlignment="1" applyProtection="1">
      <alignment/>
      <protection locked="0"/>
    </xf>
    <xf numFmtId="0" fontId="40" fillId="33" borderId="78" xfId="0" applyFont="1" applyFill="1" applyBorder="1" applyAlignment="1" applyProtection="1">
      <alignment horizontal="left"/>
      <protection locked="0"/>
    </xf>
    <xf numFmtId="0" fontId="40" fillId="33" borderId="79" xfId="0" applyFont="1" applyFill="1" applyBorder="1" applyAlignment="1" applyProtection="1">
      <alignment horizontal="left"/>
      <protection locked="0"/>
    </xf>
    <xf numFmtId="49" fontId="40" fillId="33" borderId="80" xfId="0" applyNumberFormat="1" applyFont="1" applyFill="1" applyBorder="1" applyAlignment="1" applyProtection="1">
      <alignment horizontal="left"/>
      <protection locked="0"/>
    </xf>
    <xf numFmtId="49" fontId="40" fillId="33" borderId="23" xfId="0" applyNumberFormat="1" applyFont="1" applyFill="1" applyBorder="1" applyAlignment="1" applyProtection="1">
      <alignment horizontal="left"/>
      <protection locked="0"/>
    </xf>
    <xf numFmtId="0" fontId="45" fillId="35" borderId="0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horizontal="center"/>
      <protection/>
    </xf>
    <xf numFmtId="0" fontId="6" fillId="34" borderId="21" xfId="0" applyFont="1" applyFill="1" applyBorder="1" applyAlignment="1" applyProtection="1">
      <alignment horizontal="center" vertical="center" wrapText="1"/>
      <protection/>
    </xf>
    <xf numFmtId="0" fontId="2" fillId="34" borderId="21" xfId="0" applyFont="1" applyFill="1" applyBorder="1" applyAlignment="1" applyProtection="1">
      <alignment horizontal="center" vertical="center" wrapText="1"/>
      <protection/>
    </xf>
    <xf numFmtId="0" fontId="2" fillId="34" borderId="17" xfId="0" applyFont="1" applyFill="1" applyBorder="1" applyAlignment="1" applyProtection="1">
      <alignment horizontal="center" vertical="center" wrapText="1"/>
      <protection/>
    </xf>
    <xf numFmtId="0" fontId="2" fillId="33" borderId="0" xfId="0" applyFont="1" applyFill="1" applyBorder="1" applyAlignment="1">
      <alignment horizontal="center" vertical="center" wrapText="1"/>
    </xf>
    <xf numFmtId="49" fontId="2" fillId="33" borderId="0" xfId="0" applyNumberFormat="1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vertical="center" wrapText="1"/>
    </xf>
    <xf numFmtId="0" fontId="1" fillId="34" borderId="0" xfId="0" applyFont="1" applyFill="1" applyBorder="1" applyAlignment="1" applyProtection="1">
      <alignment/>
      <protection/>
    </xf>
    <xf numFmtId="0" fontId="1" fillId="34" borderId="12" xfId="0" applyNumberFormat="1" applyFont="1" applyFill="1" applyBorder="1" applyAlignment="1" applyProtection="1">
      <alignment horizontal="center" vertical="center"/>
      <protection/>
    </xf>
    <xf numFmtId="0" fontId="2" fillId="34" borderId="12" xfId="0" applyFont="1" applyFill="1" applyBorder="1" applyAlignment="1" applyProtection="1">
      <alignment horizontal="justify" vertical="center" wrapText="1"/>
      <protection/>
    </xf>
    <xf numFmtId="0" fontId="2" fillId="34" borderId="16" xfId="0" applyFont="1" applyFill="1" applyBorder="1" applyAlignment="1" applyProtection="1">
      <alignment horizontal="justify" vertical="center" wrapText="1"/>
      <protection/>
    </xf>
    <xf numFmtId="4" fontId="1" fillId="34" borderId="22" xfId="0" applyNumberFormat="1" applyFont="1" applyFill="1" applyBorder="1" applyAlignment="1" applyProtection="1">
      <alignment horizontal="center" wrapText="1"/>
      <protection/>
    </xf>
    <xf numFmtId="4" fontId="1" fillId="34" borderId="10" xfId="0" applyNumberFormat="1" applyFont="1" applyFill="1" applyBorder="1" applyAlignment="1" applyProtection="1">
      <alignment horizontal="center" wrapText="1"/>
      <protection/>
    </xf>
    <xf numFmtId="4" fontId="1" fillId="34" borderId="76" xfId="0" applyNumberFormat="1" applyFont="1" applyFill="1" applyBorder="1" applyAlignment="1" applyProtection="1">
      <alignment horizontal="center" wrapText="1"/>
      <protection/>
    </xf>
    <xf numFmtId="0" fontId="1" fillId="34" borderId="15" xfId="0" applyFont="1" applyFill="1" applyBorder="1" applyAlignment="1" applyProtection="1">
      <alignment horizontal="center" vertical="center" wrapText="1"/>
      <protection/>
    </xf>
    <xf numFmtId="0" fontId="1" fillId="33" borderId="0" xfId="0" applyFont="1" applyFill="1" applyBorder="1" applyAlignment="1">
      <alignment/>
    </xf>
    <xf numFmtId="0" fontId="1" fillId="33" borderId="0" xfId="0" applyFont="1" applyFill="1" applyAlignment="1">
      <alignment vertical="center"/>
    </xf>
    <xf numFmtId="0" fontId="2" fillId="33" borderId="0" xfId="0" applyFont="1" applyFill="1" applyBorder="1" applyAlignment="1">
      <alignment horizontal="center"/>
    </xf>
    <xf numFmtId="0" fontId="1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2" fillId="33" borderId="0" xfId="0" applyFont="1" applyFill="1" applyBorder="1" applyAlignment="1">
      <alignment/>
    </xf>
    <xf numFmtId="0" fontId="1" fillId="0" borderId="0" xfId="0" applyFont="1" applyBorder="1" applyAlignment="1">
      <alignment vertical="center" wrapText="1"/>
    </xf>
    <xf numFmtId="49" fontId="2" fillId="34" borderId="16" xfId="0" applyNumberFormat="1" applyFont="1" applyFill="1" applyBorder="1" applyAlignment="1" applyProtection="1">
      <alignment horizontal="center" vertical="center" wrapText="1"/>
      <protection/>
    </xf>
    <xf numFmtId="49" fontId="2" fillId="34" borderId="14" xfId="0" applyNumberFormat="1" applyFont="1" applyFill="1" applyBorder="1" applyAlignment="1" applyProtection="1">
      <alignment horizontal="center" vertical="center" wrapText="1"/>
      <protection/>
    </xf>
    <xf numFmtId="0" fontId="2" fillId="34" borderId="16" xfId="0" applyFont="1" applyFill="1" applyBorder="1" applyAlignment="1" applyProtection="1">
      <alignment horizontal="center" vertical="center" wrapText="1"/>
      <protection/>
    </xf>
    <xf numFmtId="0" fontId="2" fillId="34" borderId="14" xfId="0" applyFont="1" applyFill="1" applyBorder="1" applyAlignment="1" applyProtection="1">
      <alignment horizontal="center" vertical="center" wrapText="1"/>
      <protection/>
    </xf>
    <xf numFmtId="0" fontId="2" fillId="34" borderId="20" xfId="0" applyFont="1" applyFill="1" applyBorder="1" applyAlignment="1" applyProtection="1">
      <alignment horizontal="center" vertical="center" wrapText="1"/>
      <protection/>
    </xf>
    <xf numFmtId="0" fontId="6" fillId="34" borderId="17" xfId="0" applyFont="1" applyFill="1" applyBorder="1" applyAlignment="1" applyProtection="1">
      <alignment wrapText="1"/>
      <protection/>
    </xf>
    <xf numFmtId="0" fontId="2" fillId="34" borderId="11" xfId="0" applyFont="1" applyFill="1" applyBorder="1" applyAlignment="1" applyProtection="1">
      <alignment horizontal="center" vertical="center" wrapText="1"/>
      <protection/>
    </xf>
    <xf numFmtId="4" fontId="1" fillId="34" borderId="13" xfId="0" applyNumberFormat="1" applyFont="1" applyFill="1" applyBorder="1" applyAlignment="1" applyProtection="1">
      <alignment horizontal="center"/>
      <protection/>
    </xf>
    <xf numFmtId="0" fontId="1" fillId="34" borderId="15" xfId="0" applyFont="1" applyFill="1" applyBorder="1" applyAlignment="1" applyProtection="1">
      <alignment horizontal="center"/>
      <protection/>
    </xf>
    <xf numFmtId="0" fontId="1" fillId="37" borderId="22" xfId="0" applyFont="1" applyFill="1" applyBorder="1" applyAlignment="1" applyProtection="1">
      <alignment horizontal="left" vertical="center" wrapText="1"/>
      <protection/>
    </xf>
    <xf numFmtId="0" fontId="1" fillId="37" borderId="75" xfId="0" applyFont="1" applyFill="1" applyBorder="1" applyAlignment="1" applyProtection="1">
      <alignment horizontal="left" vertical="center" wrapText="1"/>
      <protection/>
    </xf>
    <xf numFmtId="0" fontId="1" fillId="37" borderId="10" xfId="0" applyFont="1" applyFill="1" applyBorder="1" applyAlignment="1" applyProtection="1">
      <alignment horizontal="left" vertical="center" wrapText="1"/>
      <protection/>
    </xf>
    <xf numFmtId="0" fontId="1" fillId="37" borderId="11" xfId="0" applyFont="1" applyFill="1" applyBorder="1" applyAlignment="1" applyProtection="1">
      <alignment horizontal="left" vertical="center" wrapText="1"/>
      <protection/>
    </xf>
    <xf numFmtId="0" fontId="1" fillId="37" borderId="76" xfId="0" applyFont="1" applyFill="1" applyBorder="1" applyAlignment="1" applyProtection="1">
      <alignment horizontal="left" vertical="center" wrapText="1"/>
      <protection/>
    </xf>
    <xf numFmtId="0" fontId="1" fillId="37" borderId="77" xfId="0" applyFont="1" applyFill="1" applyBorder="1" applyAlignment="1" applyProtection="1">
      <alignment horizontal="left" vertical="center" wrapText="1"/>
      <protection/>
    </xf>
    <xf numFmtId="184" fontId="36" fillId="34" borderId="22" xfId="0" applyNumberFormat="1" applyFont="1" applyFill="1" applyBorder="1" applyAlignment="1" applyProtection="1">
      <alignment horizontal="center" vertical="center"/>
      <protection/>
    </xf>
    <xf numFmtId="184" fontId="36" fillId="34" borderId="21" xfId="0" applyNumberFormat="1" applyFont="1" applyFill="1" applyBorder="1" applyAlignment="1" applyProtection="1">
      <alignment horizontal="center" vertical="center"/>
      <protection/>
    </xf>
    <xf numFmtId="184" fontId="36" fillId="34" borderId="75" xfId="0" applyNumberFormat="1" applyFont="1" applyFill="1" applyBorder="1" applyAlignment="1" applyProtection="1">
      <alignment horizontal="center" vertical="center"/>
      <protection/>
    </xf>
    <xf numFmtId="184" fontId="36" fillId="34" borderId="10" xfId="0" applyNumberFormat="1" applyFont="1" applyFill="1" applyBorder="1" applyAlignment="1" applyProtection="1">
      <alignment horizontal="center" vertical="center"/>
      <protection/>
    </xf>
    <xf numFmtId="184" fontId="36" fillId="34" borderId="0" xfId="0" applyNumberFormat="1" applyFont="1" applyFill="1" applyBorder="1" applyAlignment="1" applyProtection="1">
      <alignment horizontal="center" vertical="center"/>
      <protection/>
    </xf>
    <xf numFmtId="184" fontId="36" fillId="34" borderId="11" xfId="0" applyNumberFormat="1" applyFont="1" applyFill="1" applyBorder="1" applyAlignment="1" applyProtection="1">
      <alignment horizontal="center" vertical="center"/>
      <protection/>
    </xf>
    <xf numFmtId="184" fontId="36" fillId="34" borderId="76" xfId="0" applyNumberFormat="1" applyFont="1" applyFill="1" applyBorder="1" applyAlignment="1" applyProtection="1">
      <alignment horizontal="center" vertical="center"/>
      <protection/>
    </xf>
    <xf numFmtId="184" fontId="36" fillId="34" borderId="17" xfId="0" applyNumberFormat="1" applyFont="1" applyFill="1" applyBorder="1" applyAlignment="1" applyProtection="1">
      <alignment horizontal="center" vertical="center"/>
      <protection/>
    </xf>
    <xf numFmtId="184" fontId="36" fillId="34" borderId="77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Border="1" applyAlignment="1">
      <alignment/>
    </xf>
    <xf numFmtId="0" fontId="0" fillId="34" borderId="12" xfId="0" applyFill="1" applyBorder="1" applyAlignment="1" applyProtection="1">
      <alignment horizontal="center"/>
      <protection/>
    </xf>
    <xf numFmtId="0" fontId="0" fillId="34" borderId="0" xfId="0" applyFill="1" applyBorder="1" applyAlignment="1" applyProtection="1">
      <alignment/>
      <protection/>
    </xf>
    <xf numFmtId="0" fontId="0" fillId="34" borderId="13" xfId="0" applyFill="1" applyBorder="1" applyAlignment="1" applyProtection="1">
      <alignment horizontal="justify"/>
      <protection/>
    </xf>
    <xf numFmtId="0" fontId="0" fillId="34" borderId="15" xfId="0" applyFill="1" applyBorder="1" applyAlignment="1" applyProtection="1">
      <alignment horizontal="justify"/>
      <protection/>
    </xf>
    <xf numFmtId="0" fontId="0" fillId="34" borderId="16" xfId="0" applyFill="1" applyBorder="1" applyAlignment="1" applyProtection="1">
      <alignment horizontal="center"/>
      <protection/>
    </xf>
    <xf numFmtId="0" fontId="0" fillId="34" borderId="14" xfId="0" applyFill="1" applyBorder="1" applyAlignment="1" applyProtection="1">
      <alignment horizontal="center"/>
      <protection/>
    </xf>
    <xf numFmtId="0" fontId="0" fillId="34" borderId="16" xfId="0" applyFill="1" applyBorder="1" applyAlignment="1" applyProtection="1">
      <alignment horizontal="right"/>
      <protection/>
    </xf>
    <xf numFmtId="0" fontId="0" fillId="34" borderId="20" xfId="0" applyFill="1" applyBorder="1" applyAlignment="1" applyProtection="1">
      <alignment horizontal="right"/>
      <protection/>
    </xf>
    <xf numFmtId="0" fontId="0" fillId="34" borderId="14" xfId="0" applyFill="1" applyBorder="1" applyAlignment="1" applyProtection="1">
      <alignment horizontal="right"/>
      <protection/>
    </xf>
    <xf numFmtId="0" fontId="0" fillId="34" borderId="16" xfId="0" applyFill="1" applyBorder="1" applyAlignment="1" applyProtection="1">
      <alignment/>
      <protection/>
    </xf>
    <xf numFmtId="0" fontId="0" fillId="34" borderId="20" xfId="0" applyFill="1" applyBorder="1" applyAlignment="1" applyProtection="1">
      <alignment/>
      <protection/>
    </xf>
    <xf numFmtId="0" fontId="0" fillId="34" borderId="14" xfId="0" applyFill="1" applyBorder="1" applyAlignment="1" applyProtection="1">
      <alignment/>
      <protection/>
    </xf>
    <xf numFmtId="0" fontId="0" fillId="34" borderId="22" xfId="0" applyFill="1" applyBorder="1" applyAlignment="1" applyProtection="1">
      <alignment horizontal="justify"/>
      <protection/>
    </xf>
    <xf numFmtId="0" fontId="0" fillId="34" borderId="75" xfId="0" applyFill="1" applyBorder="1" applyAlignment="1" applyProtection="1">
      <alignment horizontal="justify"/>
      <protection/>
    </xf>
    <xf numFmtId="0" fontId="0" fillId="34" borderId="10" xfId="0" applyFill="1" applyBorder="1" applyAlignment="1" applyProtection="1">
      <alignment horizontal="justify"/>
      <protection/>
    </xf>
    <xf numFmtId="0" fontId="0" fillId="34" borderId="11" xfId="0" applyFill="1" applyBorder="1" applyAlignment="1" applyProtection="1">
      <alignment horizontal="justify"/>
      <protection/>
    </xf>
    <xf numFmtId="184" fontId="1" fillId="34" borderId="16" xfId="0" applyNumberFormat="1" applyFont="1" applyFill="1" applyBorder="1" applyAlignment="1" applyProtection="1">
      <alignment horizontal="center" vertical="center"/>
      <protection/>
    </xf>
    <xf numFmtId="184" fontId="1" fillId="34" borderId="14" xfId="0" applyNumberFormat="1" applyFont="1" applyFill="1" applyBorder="1" applyAlignment="1" applyProtection="1">
      <alignment horizontal="center" vertical="center"/>
      <protection/>
    </xf>
    <xf numFmtId="0" fontId="0" fillId="34" borderId="21" xfId="0" applyFill="1" applyBorder="1" applyAlignment="1" applyProtection="1">
      <alignment horizontal="justify"/>
      <protection/>
    </xf>
    <xf numFmtId="0" fontId="0" fillId="34" borderId="76" xfId="0" applyFill="1" applyBorder="1" applyAlignment="1" applyProtection="1">
      <alignment horizontal="justify"/>
      <protection/>
    </xf>
    <xf numFmtId="0" fontId="0" fillId="34" borderId="17" xfId="0" applyFill="1" applyBorder="1" applyAlignment="1" applyProtection="1">
      <alignment horizontal="justify"/>
      <protection/>
    </xf>
    <xf numFmtId="0" fontId="0" fillId="34" borderId="77" xfId="0" applyFill="1" applyBorder="1" applyAlignment="1" applyProtection="1">
      <alignment horizontal="justify"/>
      <protection/>
    </xf>
    <xf numFmtId="49" fontId="2" fillId="34" borderId="0" xfId="0" applyNumberFormat="1" applyFont="1" applyFill="1" applyBorder="1" applyAlignment="1" applyProtection="1">
      <alignment horizontal="center"/>
      <protection/>
    </xf>
    <xf numFmtId="0" fontId="10" fillId="34" borderId="0" xfId="0" applyFont="1" applyFill="1" applyBorder="1" applyAlignment="1" applyProtection="1">
      <alignment/>
      <protection/>
    </xf>
    <xf numFmtId="0" fontId="6" fillId="34" borderId="17" xfId="0" applyFont="1" applyFill="1" applyBorder="1" applyAlignment="1" applyProtection="1">
      <alignment horizontal="center" wrapText="1"/>
      <protection/>
    </xf>
    <xf numFmtId="49" fontId="38" fillId="33" borderId="22" xfId="0" applyNumberFormat="1" applyFont="1" applyFill="1" applyBorder="1" applyAlignment="1" applyProtection="1">
      <alignment vertical="center" wrapText="1"/>
      <protection locked="0"/>
    </xf>
    <xf numFmtId="49" fontId="2" fillId="33" borderId="21" xfId="0" applyNumberFormat="1" applyFont="1" applyFill="1" applyBorder="1" applyAlignment="1" applyProtection="1">
      <alignment vertical="center" wrapText="1"/>
      <protection locked="0"/>
    </xf>
    <xf numFmtId="49" fontId="2" fillId="33" borderId="75" xfId="0" applyNumberFormat="1" applyFont="1" applyFill="1" applyBorder="1" applyAlignment="1" applyProtection="1">
      <alignment vertical="center" wrapText="1"/>
      <protection locked="0"/>
    </xf>
    <xf numFmtId="49" fontId="2" fillId="33" borderId="76" xfId="0" applyNumberFormat="1" applyFont="1" applyFill="1" applyBorder="1" applyAlignment="1" applyProtection="1">
      <alignment vertical="center" wrapText="1"/>
      <protection locked="0"/>
    </xf>
    <xf numFmtId="49" fontId="2" fillId="33" borderId="17" xfId="0" applyNumberFormat="1" applyFont="1" applyFill="1" applyBorder="1" applyAlignment="1" applyProtection="1">
      <alignment vertical="center" wrapText="1"/>
      <protection locked="0"/>
    </xf>
    <xf numFmtId="49" fontId="2" fillId="33" borderId="77" xfId="0" applyNumberFormat="1" applyFont="1" applyFill="1" applyBorder="1" applyAlignment="1" applyProtection="1">
      <alignment vertical="center" wrapText="1"/>
      <protection locked="0"/>
    </xf>
    <xf numFmtId="0" fontId="1" fillId="34" borderId="0" xfId="0" applyFont="1" applyFill="1" applyBorder="1" applyAlignment="1" applyProtection="1">
      <alignment vertical="center"/>
      <protection/>
    </xf>
    <xf numFmtId="0" fontId="2" fillId="34" borderId="16" xfId="0" applyFont="1" applyFill="1" applyBorder="1" applyAlignment="1" applyProtection="1">
      <alignment vertical="center" wrapText="1"/>
      <protection/>
    </xf>
    <xf numFmtId="0" fontId="2" fillId="34" borderId="14" xfId="0" applyFont="1" applyFill="1" applyBorder="1" applyAlignment="1" applyProtection="1">
      <alignment vertical="center" wrapText="1"/>
      <protection/>
    </xf>
    <xf numFmtId="49" fontId="38" fillId="33" borderId="16" xfId="0" applyNumberFormat="1" applyFont="1" applyFill="1" applyBorder="1" applyAlignment="1" applyProtection="1">
      <alignment vertical="center"/>
      <protection locked="0"/>
    </xf>
    <xf numFmtId="49" fontId="38" fillId="33" borderId="20" xfId="0" applyNumberFormat="1" applyFont="1" applyFill="1" applyBorder="1" applyAlignment="1" applyProtection="1">
      <alignment vertical="center"/>
      <protection locked="0"/>
    </xf>
    <xf numFmtId="49" fontId="38" fillId="33" borderId="14" xfId="0" applyNumberFormat="1" applyFont="1" applyFill="1" applyBorder="1" applyAlignment="1" applyProtection="1">
      <alignment vertical="center"/>
      <protection locked="0"/>
    </xf>
    <xf numFmtId="49" fontId="2" fillId="34" borderId="13" xfId="0" applyNumberFormat="1" applyFont="1" applyFill="1" applyBorder="1" applyAlignment="1" applyProtection="1">
      <alignment horizontal="center" vertical="center" wrapText="1"/>
      <protection/>
    </xf>
    <xf numFmtId="49" fontId="2" fillId="34" borderId="81" xfId="0" applyNumberFormat="1" applyFont="1" applyFill="1" applyBorder="1" applyAlignment="1" applyProtection="1">
      <alignment horizontal="center" vertical="center" wrapText="1"/>
      <protection/>
    </xf>
    <xf numFmtId="49" fontId="2" fillId="34" borderId="15" xfId="0" applyNumberFormat="1" applyFont="1" applyFill="1" applyBorder="1" applyAlignment="1" applyProtection="1">
      <alignment horizontal="center" vertical="center" wrapText="1"/>
      <protection/>
    </xf>
    <xf numFmtId="184" fontId="2" fillId="33" borderId="16" xfId="0" applyNumberFormat="1" applyFont="1" applyFill="1" applyBorder="1" applyAlignment="1" applyProtection="1">
      <alignment horizontal="center" vertical="center" wrapText="1"/>
      <protection locked="0"/>
    </xf>
    <xf numFmtId="184" fontId="2" fillId="33" borderId="14" xfId="0" applyNumberFormat="1" applyFont="1" applyFill="1" applyBorder="1" applyAlignment="1" applyProtection="1">
      <alignment horizontal="center" vertical="center" wrapText="1"/>
      <protection locked="0"/>
    </xf>
    <xf numFmtId="0" fontId="1" fillId="34" borderId="0" xfId="0" applyFont="1" applyFill="1" applyAlignment="1" applyProtection="1">
      <alignment/>
      <protection/>
    </xf>
    <xf numFmtId="14" fontId="12" fillId="34" borderId="0" xfId="0" applyNumberFormat="1" applyFont="1" applyFill="1" applyBorder="1" applyAlignment="1" applyProtection="1">
      <alignment horizontal="center" vertical="center" wrapText="1"/>
      <protection/>
    </xf>
    <xf numFmtId="0" fontId="1" fillId="34" borderId="0" xfId="0" applyFont="1" applyFill="1" applyBorder="1" applyAlignment="1" applyProtection="1">
      <alignment horizontal="left" vertical="center"/>
      <protection/>
    </xf>
    <xf numFmtId="14" fontId="12" fillId="37" borderId="16" xfId="0" applyNumberFormat="1" applyFont="1" applyFill="1" applyBorder="1" applyAlignment="1" applyProtection="1">
      <alignment horizontal="center" vertical="center" wrapText="1"/>
      <protection/>
    </xf>
    <xf numFmtId="14" fontId="12" fillId="37" borderId="14" xfId="0" applyNumberFormat="1" applyFont="1" applyFill="1" applyBorder="1" applyAlignment="1" applyProtection="1">
      <alignment horizontal="center" vertical="center" wrapText="1"/>
      <protection/>
    </xf>
    <xf numFmtId="2" fontId="1" fillId="33" borderId="13" xfId="0" applyNumberFormat="1" applyFont="1" applyFill="1" applyBorder="1" applyAlignment="1" applyProtection="1">
      <alignment horizontal="center" vertical="center" wrapText="1"/>
      <protection locked="0"/>
    </xf>
    <xf numFmtId="2" fontId="1" fillId="33" borderId="15" xfId="0" applyNumberFormat="1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/>
    </xf>
    <xf numFmtId="0" fontId="6" fillId="34" borderId="17" xfId="0" applyFont="1" applyFill="1" applyBorder="1" applyAlignment="1" applyProtection="1">
      <alignment horizontal="left" wrapText="1"/>
      <protection/>
    </xf>
    <xf numFmtId="0" fontId="1" fillId="34" borderId="22" xfId="0" applyFont="1" applyFill="1" applyBorder="1" applyAlignment="1" applyProtection="1">
      <alignment/>
      <protection/>
    </xf>
    <xf numFmtId="0" fontId="1" fillId="34" borderId="21" xfId="0" applyFont="1" applyFill="1" applyBorder="1" applyAlignment="1" applyProtection="1">
      <alignment/>
      <protection/>
    </xf>
    <xf numFmtId="0" fontId="1" fillId="34" borderId="75" xfId="0" applyFont="1" applyFill="1" applyBorder="1" applyAlignment="1" applyProtection="1">
      <alignment/>
      <protection/>
    </xf>
    <xf numFmtId="0" fontId="4" fillId="34" borderId="10" xfId="0" applyFont="1" applyFill="1" applyBorder="1" applyAlignment="1" applyProtection="1">
      <alignment horizontal="left"/>
      <protection/>
    </xf>
    <xf numFmtId="184" fontId="1" fillId="34" borderId="16" xfId="0" applyNumberFormat="1" applyFont="1" applyFill="1" applyBorder="1" applyAlignment="1" applyProtection="1">
      <alignment horizontal="center"/>
      <protection/>
    </xf>
    <xf numFmtId="184" fontId="1" fillId="34" borderId="14" xfId="0" applyNumberFormat="1" applyFont="1" applyFill="1" applyBorder="1" applyAlignment="1" applyProtection="1">
      <alignment horizontal="center"/>
      <protection/>
    </xf>
    <xf numFmtId="49" fontId="2" fillId="34" borderId="12" xfId="0" applyNumberFormat="1" applyFont="1" applyFill="1" applyBorder="1" applyAlignment="1" applyProtection="1">
      <alignment horizontal="center" vertical="center" wrapText="1"/>
      <protection/>
    </xf>
    <xf numFmtId="2" fontId="1" fillId="33" borderId="81" xfId="0" applyNumberFormat="1" applyFont="1" applyFill="1" applyBorder="1" applyAlignment="1" applyProtection="1">
      <alignment horizontal="center" vertical="center" wrapText="1"/>
      <protection locked="0"/>
    </xf>
    <xf numFmtId="0" fontId="2" fillId="34" borderId="22" xfId="0" applyFont="1" applyFill="1" applyBorder="1" applyAlignment="1" applyProtection="1">
      <alignment vertical="center" wrapText="1"/>
      <protection/>
    </xf>
    <xf numFmtId="0" fontId="2" fillId="34" borderId="75" xfId="0" applyFont="1" applyFill="1" applyBorder="1" applyAlignment="1" applyProtection="1">
      <alignment vertical="center" wrapText="1"/>
      <protection/>
    </xf>
    <xf numFmtId="0" fontId="2" fillId="34" borderId="76" xfId="0" applyFont="1" applyFill="1" applyBorder="1" applyAlignment="1" applyProtection="1">
      <alignment vertical="center" wrapText="1"/>
      <protection/>
    </xf>
    <xf numFmtId="0" fontId="2" fillId="34" borderId="77" xfId="0" applyFont="1" applyFill="1" applyBorder="1" applyAlignment="1" applyProtection="1">
      <alignment vertical="center" wrapText="1"/>
      <protection/>
    </xf>
    <xf numFmtId="0" fontId="2" fillId="34" borderId="16" xfId="0" applyFont="1" applyFill="1" applyBorder="1" applyAlignment="1" applyProtection="1">
      <alignment horizontal="justify" vertical="center"/>
      <protection/>
    </xf>
    <xf numFmtId="0" fontId="2" fillId="34" borderId="20" xfId="0" applyFont="1" applyFill="1" applyBorder="1" applyAlignment="1" applyProtection="1">
      <alignment horizontal="justify" vertical="center"/>
      <protection/>
    </xf>
    <xf numFmtId="0" fontId="2" fillId="34" borderId="14" xfId="0" applyFont="1" applyFill="1" applyBorder="1" applyAlignment="1" applyProtection="1">
      <alignment horizontal="justify" vertical="center"/>
      <protection/>
    </xf>
    <xf numFmtId="49" fontId="4" fillId="34" borderId="0" xfId="0" applyNumberFormat="1" applyFont="1" applyFill="1" applyBorder="1" applyAlignment="1" applyProtection="1">
      <alignment horizontal="left"/>
      <protection/>
    </xf>
    <xf numFmtId="49" fontId="15" fillId="34" borderId="0" xfId="0" applyNumberFormat="1" applyFont="1" applyFill="1" applyBorder="1" applyAlignment="1" applyProtection="1">
      <alignment horizontal="left"/>
      <protection/>
    </xf>
    <xf numFmtId="0" fontId="0" fillId="34" borderId="16" xfId="0" applyFill="1" applyBorder="1" applyAlignment="1" applyProtection="1">
      <alignment horizontal="justify"/>
      <protection/>
    </xf>
    <xf numFmtId="0" fontId="0" fillId="34" borderId="20" xfId="0" applyFill="1" applyBorder="1" applyAlignment="1" applyProtection="1">
      <alignment horizontal="justify"/>
      <protection/>
    </xf>
    <xf numFmtId="0" fontId="0" fillId="34" borderId="14" xfId="0" applyFill="1" applyBorder="1" applyAlignment="1" applyProtection="1">
      <alignment horizontal="justify"/>
      <protection/>
    </xf>
    <xf numFmtId="0" fontId="0" fillId="34" borderId="20" xfId="0" applyFill="1" applyBorder="1" applyAlignment="1" applyProtection="1">
      <alignment horizontal="center"/>
      <protection/>
    </xf>
    <xf numFmtId="0" fontId="0" fillId="34" borderId="81" xfId="0" applyFill="1" applyBorder="1" applyAlignment="1" applyProtection="1">
      <alignment horizontal="center"/>
      <protection/>
    </xf>
    <xf numFmtId="0" fontId="0" fillId="34" borderId="15" xfId="0" applyFill="1" applyBorder="1" applyAlignment="1" applyProtection="1">
      <alignment horizontal="center"/>
      <protection/>
    </xf>
    <xf numFmtId="0" fontId="0" fillId="34" borderId="10" xfId="0" applyFill="1" applyBorder="1" applyAlignment="1" applyProtection="1">
      <alignment/>
      <protection/>
    </xf>
    <xf numFmtId="0" fontId="0" fillId="34" borderId="11" xfId="0" applyFill="1" applyBorder="1" applyAlignment="1" applyProtection="1">
      <alignment/>
      <protection/>
    </xf>
    <xf numFmtId="0" fontId="0" fillId="34" borderId="76" xfId="0" applyFill="1" applyBorder="1" applyAlignment="1" applyProtection="1">
      <alignment/>
      <protection/>
    </xf>
    <xf numFmtId="0" fontId="0" fillId="34" borderId="17" xfId="0" applyFill="1" applyBorder="1" applyAlignment="1" applyProtection="1">
      <alignment/>
      <protection/>
    </xf>
    <xf numFmtId="0" fontId="0" fillId="34" borderId="77" xfId="0" applyFill="1" applyBorder="1" applyAlignment="1" applyProtection="1">
      <alignment/>
      <protection/>
    </xf>
    <xf numFmtId="9" fontId="0" fillId="34" borderId="13" xfId="0" applyNumberFormat="1" applyFill="1" applyBorder="1" applyAlignment="1" applyProtection="1">
      <alignment horizontal="justify"/>
      <protection/>
    </xf>
    <xf numFmtId="0" fontId="0" fillId="34" borderId="0" xfId="0" applyFill="1" applyAlignment="1" applyProtection="1">
      <alignment/>
      <protection locked="0"/>
    </xf>
    <xf numFmtId="0" fontId="0" fillId="34" borderId="36" xfId="0" applyFill="1" applyBorder="1" applyAlignment="1" applyProtection="1">
      <alignment/>
      <protection locked="0"/>
    </xf>
    <xf numFmtId="0" fontId="0" fillId="34" borderId="13" xfId="0" applyFill="1" applyBorder="1" applyAlignment="1" applyProtection="1">
      <alignment/>
      <protection/>
    </xf>
    <xf numFmtId="0" fontId="0" fillId="34" borderId="81" xfId="0" applyFill="1" applyBorder="1" applyAlignment="1" applyProtection="1">
      <alignment/>
      <protection/>
    </xf>
    <xf numFmtId="0" fontId="0" fillId="34" borderId="15" xfId="0" applyFill="1" applyBorder="1" applyAlignment="1" applyProtection="1">
      <alignment/>
      <protection/>
    </xf>
    <xf numFmtId="0" fontId="14" fillId="34" borderId="22" xfId="0" applyFont="1" applyFill="1" applyBorder="1" applyAlignment="1" applyProtection="1">
      <alignment horizontal="center"/>
      <protection/>
    </xf>
    <xf numFmtId="0" fontId="14" fillId="34" borderId="21" xfId="0" applyFont="1" applyFill="1" applyBorder="1" applyAlignment="1" applyProtection="1">
      <alignment horizontal="center"/>
      <protection/>
    </xf>
    <xf numFmtId="0" fontId="14" fillId="34" borderId="75" xfId="0" applyFont="1" applyFill="1" applyBorder="1" applyAlignment="1" applyProtection="1">
      <alignment horizontal="center"/>
      <protection/>
    </xf>
    <xf numFmtId="0" fontId="14" fillId="34" borderId="10" xfId="0" applyFont="1" applyFill="1" applyBorder="1" applyAlignment="1" applyProtection="1">
      <alignment horizontal="center"/>
      <protection/>
    </xf>
    <xf numFmtId="0" fontId="14" fillId="34" borderId="0" xfId="0" applyFont="1" applyFill="1" applyBorder="1" applyAlignment="1" applyProtection="1">
      <alignment horizontal="center"/>
      <protection/>
    </xf>
    <xf numFmtId="0" fontId="14" fillId="34" borderId="11" xfId="0" applyFont="1" applyFill="1" applyBorder="1" applyAlignment="1" applyProtection="1">
      <alignment horizontal="center"/>
      <protection/>
    </xf>
    <xf numFmtId="0" fontId="15" fillId="34" borderId="22" xfId="0" applyFont="1" applyFill="1" applyBorder="1" applyAlignment="1" applyProtection="1">
      <alignment horizontal="justify" vertical="center"/>
      <protection/>
    </xf>
    <xf numFmtId="0" fontId="15" fillId="34" borderId="21" xfId="0" applyFont="1" applyFill="1" applyBorder="1" applyAlignment="1" applyProtection="1">
      <alignment horizontal="justify" vertical="center"/>
      <protection/>
    </xf>
    <xf numFmtId="0" fontId="15" fillId="34" borderId="76" xfId="0" applyFont="1" applyFill="1" applyBorder="1" applyAlignment="1" applyProtection="1">
      <alignment horizontal="justify" vertical="center"/>
      <protection/>
    </xf>
    <xf numFmtId="0" fontId="15" fillId="34" borderId="17" xfId="0" applyFont="1" applyFill="1" applyBorder="1" applyAlignment="1" applyProtection="1">
      <alignment horizontal="justify" vertical="center"/>
      <protection/>
    </xf>
    <xf numFmtId="0" fontId="15" fillId="34" borderId="75" xfId="0" applyFont="1" applyFill="1" applyBorder="1" applyAlignment="1" applyProtection="1">
      <alignment horizontal="justify" vertical="center"/>
      <protection/>
    </xf>
    <xf numFmtId="0" fontId="15" fillId="34" borderId="77" xfId="0" applyFont="1" applyFill="1" applyBorder="1" applyAlignment="1" applyProtection="1">
      <alignment horizontal="justify" vertical="center"/>
      <protection/>
    </xf>
    <xf numFmtId="184" fontId="1" fillId="34" borderId="20" xfId="0" applyNumberFormat="1" applyFont="1" applyFill="1" applyBorder="1" applyAlignment="1" applyProtection="1">
      <alignment horizontal="center" vertical="center"/>
      <protection/>
    </xf>
    <xf numFmtId="0" fontId="1" fillId="34" borderId="16" xfId="0" applyFont="1" applyFill="1" applyBorder="1" applyAlignment="1" applyProtection="1">
      <alignment horizontal="center" vertical="center"/>
      <protection/>
    </xf>
    <xf numFmtId="0" fontId="1" fillId="34" borderId="14" xfId="0" applyFont="1" applyFill="1" applyBorder="1" applyAlignment="1" applyProtection="1">
      <alignment horizontal="center" vertical="center"/>
      <protection/>
    </xf>
    <xf numFmtId="0" fontId="4" fillId="34" borderId="0" xfId="0" applyFont="1" applyFill="1" applyBorder="1" applyAlignment="1" applyProtection="1">
      <alignment horizontal="center" vertical="center" wrapText="1"/>
      <protection/>
    </xf>
    <xf numFmtId="0" fontId="4" fillId="34" borderId="10" xfId="0" applyFont="1" applyFill="1" applyBorder="1" applyAlignment="1" applyProtection="1">
      <alignment horizontal="center"/>
      <protection/>
    </xf>
    <xf numFmtId="0" fontId="16" fillId="34" borderId="0" xfId="0" applyFont="1" applyFill="1" applyBorder="1" applyAlignment="1" applyProtection="1">
      <alignment horizontal="center"/>
      <protection/>
    </xf>
    <xf numFmtId="0" fontId="0" fillId="34" borderId="13" xfId="0" applyFill="1" applyBorder="1" applyAlignment="1" applyProtection="1">
      <alignment horizontal="center"/>
      <protection/>
    </xf>
    <xf numFmtId="3" fontId="1" fillId="34" borderId="0" xfId="0" applyNumberFormat="1" applyFont="1" applyFill="1" applyBorder="1" applyAlignment="1" applyProtection="1">
      <alignment horizontal="right" vertical="center" wrapText="1"/>
      <protection/>
    </xf>
    <xf numFmtId="0" fontId="38" fillId="33" borderId="16" xfId="0" applyNumberFormat="1" applyFont="1" applyFill="1" applyBorder="1" applyAlignment="1" applyProtection="1">
      <alignment vertical="center"/>
      <protection locked="0"/>
    </xf>
    <xf numFmtId="0" fontId="38" fillId="33" borderId="20" xfId="0" applyNumberFormat="1" applyFont="1" applyFill="1" applyBorder="1" applyAlignment="1" applyProtection="1">
      <alignment vertical="center"/>
      <protection locked="0"/>
    </xf>
    <xf numFmtId="0" fontId="38" fillId="33" borderId="21" xfId="0" applyNumberFormat="1" applyFont="1" applyFill="1" applyBorder="1" applyAlignment="1" applyProtection="1">
      <alignment vertical="center"/>
      <protection locked="0"/>
    </xf>
    <xf numFmtId="0" fontId="38" fillId="33" borderId="14" xfId="0" applyNumberFormat="1" applyFont="1" applyFill="1" applyBorder="1" applyAlignment="1" applyProtection="1">
      <alignment vertical="center"/>
      <protection locked="0"/>
    </xf>
    <xf numFmtId="0" fontId="6" fillId="34" borderId="17" xfId="0" applyFont="1" applyFill="1" applyBorder="1" applyAlignment="1" applyProtection="1">
      <alignment/>
      <protection/>
    </xf>
    <xf numFmtId="0" fontId="1" fillId="34" borderId="0" xfId="0" applyFont="1" applyFill="1" applyBorder="1" applyAlignment="1" applyProtection="1">
      <alignment horizontal="right" vertical="center" wrapText="1"/>
      <protection/>
    </xf>
    <xf numFmtId="0" fontId="1" fillId="34" borderId="11" xfId="0" applyFont="1" applyFill="1" applyBorder="1" applyAlignment="1" applyProtection="1">
      <alignment horizontal="right" vertical="center" wrapText="1"/>
      <protection/>
    </xf>
    <xf numFmtId="0" fontId="2" fillId="34" borderId="0" xfId="0" applyFont="1" applyFill="1" applyBorder="1" applyAlignment="1" applyProtection="1">
      <alignment horizontal="center"/>
      <protection/>
    </xf>
    <xf numFmtId="49" fontId="5" fillId="33" borderId="20" xfId="0" applyNumberFormat="1" applyFont="1" applyFill="1" applyBorder="1" applyAlignment="1" applyProtection="1">
      <alignment horizontal="right" vertical="center"/>
      <protection locked="0"/>
    </xf>
    <xf numFmtId="49" fontId="1" fillId="34" borderId="16" xfId="0" applyNumberFormat="1" applyFont="1" applyFill="1" applyBorder="1" applyAlignment="1" applyProtection="1">
      <alignment horizontal="center" vertical="center" wrapText="1"/>
      <protection/>
    </xf>
    <xf numFmtId="49" fontId="1" fillId="34" borderId="14" xfId="0" applyNumberFormat="1" applyFont="1" applyFill="1" applyBorder="1" applyAlignment="1" applyProtection="1">
      <alignment horizontal="center" vertical="center" wrapText="1"/>
      <protection/>
    </xf>
    <xf numFmtId="0" fontId="41" fillId="33" borderId="0" xfId="0" applyFont="1" applyFill="1" applyBorder="1" applyAlignment="1" applyProtection="1">
      <alignment horizontal="left"/>
      <protection/>
    </xf>
    <xf numFmtId="0" fontId="42" fillId="33" borderId="0" xfId="0" applyFont="1" applyFill="1" applyBorder="1" applyAlignment="1" applyProtection="1">
      <alignment horizontal="right"/>
      <protection/>
    </xf>
    <xf numFmtId="49" fontId="43" fillId="33" borderId="0" xfId="0" applyNumberFormat="1" applyFont="1" applyFill="1" applyBorder="1" applyAlignment="1" applyProtection="1">
      <alignment/>
      <protection/>
    </xf>
    <xf numFmtId="0" fontId="43" fillId="33" borderId="0" xfId="0" applyFont="1" applyFill="1" applyBorder="1" applyAlignment="1" applyProtection="1">
      <alignment/>
      <protection/>
    </xf>
    <xf numFmtId="184" fontId="1" fillId="34" borderId="16" xfId="0" applyNumberFormat="1" applyFont="1" applyFill="1" applyBorder="1" applyAlignment="1" applyProtection="1">
      <alignment horizontal="center" vertical="center" wrapText="1"/>
      <protection/>
    </xf>
    <xf numFmtId="184" fontId="1" fillId="34" borderId="14" xfId="0" applyNumberFormat="1" applyFont="1" applyFill="1" applyBorder="1" applyAlignment="1" applyProtection="1">
      <alignment horizontal="center" vertical="center" wrapText="1"/>
      <protection/>
    </xf>
    <xf numFmtId="0" fontId="4" fillId="34" borderId="0" xfId="0" applyFont="1" applyFill="1" applyBorder="1" applyAlignment="1" applyProtection="1">
      <alignment horizontal="justify"/>
      <protection/>
    </xf>
    <xf numFmtId="0" fontId="4" fillId="34" borderId="0" xfId="0" applyFont="1" applyFill="1" applyBorder="1" applyAlignment="1" applyProtection="1">
      <alignment/>
      <protection/>
    </xf>
    <xf numFmtId="49" fontId="2" fillId="34" borderId="16" xfId="0" applyNumberFormat="1" applyFont="1" applyFill="1" applyBorder="1" applyAlignment="1" applyProtection="1">
      <alignment horizontal="justify" vertical="center" wrapText="1"/>
      <protection/>
    </xf>
    <xf numFmtId="49" fontId="2" fillId="34" borderId="20" xfId="0" applyNumberFormat="1" applyFont="1" applyFill="1" applyBorder="1" applyAlignment="1" applyProtection="1">
      <alignment horizontal="justify" vertical="center" wrapText="1"/>
      <protection/>
    </xf>
    <xf numFmtId="49" fontId="2" fillId="34" borderId="14" xfId="0" applyNumberFormat="1" applyFont="1" applyFill="1" applyBorder="1" applyAlignment="1" applyProtection="1">
      <alignment horizontal="justify" vertical="center" wrapText="1"/>
      <protection/>
    </xf>
    <xf numFmtId="0" fontId="1" fillId="34" borderId="76" xfId="0" applyFont="1" applyFill="1" applyBorder="1" applyAlignment="1" applyProtection="1">
      <alignment/>
      <protection/>
    </xf>
    <xf numFmtId="0" fontId="1" fillId="34" borderId="17" xfId="0" applyFont="1" applyFill="1" applyBorder="1" applyAlignment="1" applyProtection="1">
      <alignment/>
      <protection/>
    </xf>
    <xf numFmtId="0" fontId="1" fillId="34" borderId="77" xfId="0" applyFont="1" applyFill="1" applyBorder="1" applyAlignment="1" applyProtection="1">
      <alignment/>
      <protection/>
    </xf>
    <xf numFmtId="0" fontId="2" fillId="34" borderId="20" xfId="0" applyFont="1" applyFill="1" applyBorder="1" applyAlignment="1" applyProtection="1">
      <alignment horizontal="justify" vertical="center" wrapText="1"/>
      <protection/>
    </xf>
    <xf numFmtId="0" fontId="2" fillId="34" borderId="14" xfId="0" applyFont="1" applyFill="1" applyBorder="1" applyAlignment="1" applyProtection="1">
      <alignment horizontal="justify" vertical="center" wrapText="1"/>
      <protection/>
    </xf>
    <xf numFmtId="0" fontId="2" fillId="34" borderId="0" xfId="0" applyFont="1" applyFill="1" applyBorder="1" applyAlignment="1" applyProtection="1">
      <alignment horizontal="center" vertical="center" wrapText="1"/>
      <protection/>
    </xf>
    <xf numFmtId="4" fontId="48" fillId="37" borderId="12" xfId="0" applyNumberFormat="1" applyFont="1" applyFill="1" applyBorder="1" applyAlignment="1" applyProtection="1">
      <alignment horizontal="center" vertical="center" wrapText="1"/>
      <protection/>
    </xf>
    <xf numFmtId="0" fontId="1" fillId="34" borderId="0" xfId="0" applyFont="1" applyFill="1" applyBorder="1" applyAlignment="1" applyProtection="1">
      <alignment horizontal="center" vertical="center" wrapText="1"/>
      <protection/>
    </xf>
    <xf numFmtId="0" fontId="1" fillId="34" borderId="12" xfId="0" applyFont="1" applyFill="1" applyBorder="1" applyAlignment="1" applyProtection="1">
      <alignment horizontal="center" vertical="center"/>
      <protection/>
    </xf>
    <xf numFmtId="3" fontId="5" fillId="34" borderId="22" xfId="0" applyNumberFormat="1" applyFont="1" applyFill="1" applyBorder="1" applyAlignment="1" applyProtection="1">
      <alignment horizontal="center" vertical="top" wrapText="1"/>
      <protection/>
    </xf>
    <xf numFmtId="3" fontId="1" fillId="34" borderId="75" xfId="0" applyNumberFormat="1" applyFont="1" applyFill="1" applyBorder="1" applyAlignment="1" applyProtection="1">
      <alignment horizontal="center" vertical="top" wrapText="1"/>
      <protection/>
    </xf>
    <xf numFmtId="3" fontId="1" fillId="34" borderId="76" xfId="0" applyNumberFormat="1" applyFont="1" applyFill="1" applyBorder="1" applyAlignment="1" applyProtection="1">
      <alignment horizontal="center" vertical="top" wrapText="1"/>
      <protection/>
    </xf>
    <xf numFmtId="3" fontId="1" fillId="34" borderId="77" xfId="0" applyNumberFormat="1" applyFont="1" applyFill="1" applyBorder="1" applyAlignment="1" applyProtection="1">
      <alignment horizontal="center" vertical="top" wrapText="1"/>
      <protection/>
    </xf>
    <xf numFmtId="0" fontId="1" fillId="33" borderId="16" xfId="0" applyFont="1" applyFill="1" applyBorder="1" applyAlignment="1" applyProtection="1">
      <alignment horizontal="center" vertical="center"/>
      <protection locked="0"/>
    </xf>
    <xf numFmtId="0" fontId="1" fillId="33" borderId="14" xfId="0" applyFont="1" applyFill="1" applyBorder="1" applyAlignment="1" applyProtection="1">
      <alignment horizontal="center" vertical="center"/>
      <protection locked="0"/>
    </xf>
    <xf numFmtId="0" fontId="52" fillId="34" borderId="22" xfId="0" applyFont="1" applyFill="1" applyBorder="1" applyAlignment="1" applyProtection="1">
      <alignment horizontal="center" vertical="center"/>
      <protection/>
    </xf>
    <xf numFmtId="0" fontId="51" fillId="34" borderId="75" xfId="0" applyFont="1" applyFill="1" applyBorder="1" applyAlignment="1" applyProtection="1">
      <alignment horizontal="center" vertical="center"/>
      <protection/>
    </xf>
    <xf numFmtId="0" fontId="51" fillId="34" borderId="76" xfId="0" applyFont="1" applyFill="1" applyBorder="1" applyAlignment="1" applyProtection="1">
      <alignment horizontal="center" vertical="center"/>
      <protection/>
    </xf>
    <xf numFmtId="0" fontId="51" fillId="34" borderId="77" xfId="0" applyFont="1" applyFill="1" applyBorder="1" applyAlignment="1" applyProtection="1">
      <alignment horizontal="center" vertical="center"/>
      <protection/>
    </xf>
    <xf numFmtId="0" fontId="2" fillId="34" borderId="16" xfId="0" applyFont="1" applyFill="1" applyBorder="1" applyAlignment="1" applyProtection="1">
      <alignment horizontal="left" vertical="center" wrapText="1"/>
      <protection/>
    </xf>
    <xf numFmtId="0" fontId="2" fillId="34" borderId="20" xfId="0" applyFont="1" applyFill="1" applyBorder="1" applyAlignment="1" applyProtection="1">
      <alignment horizontal="left" vertical="center" wrapText="1"/>
      <protection/>
    </xf>
    <xf numFmtId="0" fontId="2" fillId="34" borderId="14" xfId="0" applyFont="1" applyFill="1" applyBorder="1" applyAlignment="1" applyProtection="1">
      <alignment horizontal="left" vertical="center" wrapText="1"/>
      <protection/>
    </xf>
    <xf numFmtId="49" fontId="44" fillId="33" borderId="0" xfId="0" applyNumberFormat="1" applyFont="1" applyFill="1" applyBorder="1" applyAlignment="1" applyProtection="1">
      <alignment horizontal="justify"/>
      <protection/>
    </xf>
    <xf numFmtId="3" fontId="1" fillId="34" borderId="0" xfId="0" applyNumberFormat="1" applyFont="1" applyFill="1" applyBorder="1" applyAlignment="1" applyProtection="1">
      <alignment vertical="center"/>
      <protection/>
    </xf>
    <xf numFmtId="172" fontId="48" fillId="37" borderId="12" xfId="0" applyNumberFormat="1" applyFont="1" applyFill="1" applyBorder="1" applyAlignment="1" applyProtection="1">
      <alignment horizontal="center" vertical="center" wrapText="1"/>
      <protection/>
    </xf>
    <xf numFmtId="173" fontId="24" fillId="34" borderId="82" xfId="0" applyNumberFormat="1" applyFont="1" applyFill="1" applyBorder="1" applyAlignment="1" applyProtection="1">
      <alignment horizontal="center" vertical="center"/>
      <protection/>
    </xf>
    <xf numFmtId="173" fontId="24" fillId="34" borderId="47" xfId="0" applyNumberFormat="1" applyFont="1" applyFill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right"/>
      <protection/>
    </xf>
    <xf numFmtId="0" fontId="21" fillId="0" borderId="19" xfId="0" applyFont="1" applyBorder="1" applyAlignment="1" applyProtection="1">
      <alignment horizontal="right"/>
      <protection/>
    </xf>
    <xf numFmtId="0" fontId="21" fillId="0" borderId="18" xfId="0" applyFont="1" applyBorder="1" applyAlignment="1" applyProtection="1">
      <alignment horizontal="left"/>
      <protection/>
    </xf>
    <xf numFmtId="0" fontId="21" fillId="0" borderId="0" xfId="0" applyFont="1" applyBorder="1" applyAlignment="1" applyProtection="1">
      <alignment horizontal="left"/>
      <protection/>
    </xf>
    <xf numFmtId="0" fontId="26" fillId="39" borderId="83" xfId="0" applyFont="1" applyFill="1" applyBorder="1" applyAlignment="1" applyProtection="1">
      <alignment horizontal="center" vertical="center"/>
      <protection/>
    </xf>
    <xf numFmtId="0" fontId="26" fillId="39" borderId="29" xfId="0" applyFont="1" applyFill="1" applyBorder="1" applyAlignment="1" applyProtection="1">
      <alignment horizontal="center" vertical="center"/>
      <protection/>
    </xf>
    <xf numFmtId="173" fontId="24" fillId="34" borderId="84" xfId="0" applyNumberFormat="1" applyFont="1" applyFill="1" applyBorder="1" applyAlignment="1" applyProtection="1">
      <alignment horizontal="center" vertical="center"/>
      <protection/>
    </xf>
    <xf numFmtId="173" fontId="24" fillId="34" borderId="45" xfId="0" applyNumberFormat="1" applyFont="1" applyFill="1" applyBorder="1" applyAlignment="1" applyProtection="1">
      <alignment horizontal="center" vertical="center"/>
      <protection/>
    </xf>
    <xf numFmtId="173" fontId="24" fillId="34" borderId="85" xfId="0" applyNumberFormat="1" applyFont="1" applyFill="1" applyBorder="1" applyAlignment="1" applyProtection="1">
      <alignment horizontal="center" vertical="center"/>
      <protection/>
    </xf>
    <xf numFmtId="173" fontId="24" fillId="34" borderId="46" xfId="0" applyNumberFormat="1" applyFont="1" applyFill="1" applyBorder="1" applyAlignment="1" applyProtection="1">
      <alignment horizontal="center" vertical="center"/>
      <protection/>
    </xf>
    <xf numFmtId="0" fontId="23" fillId="37" borderId="83" xfId="0" applyFont="1" applyFill="1" applyBorder="1" applyAlignment="1" applyProtection="1">
      <alignment vertical="center"/>
      <protection/>
    </xf>
    <xf numFmtId="0" fontId="23" fillId="37" borderId="28" xfId="0" applyFont="1" applyFill="1" applyBorder="1" applyAlignment="1" applyProtection="1">
      <alignment vertical="center"/>
      <protection/>
    </xf>
    <xf numFmtId="0" fontId="23" fillId="37" borderId="18" xfId="0" applyFont="1" applyFill="1" applyBorder="1" applyAlignment="1" applyProtection="1">
      <alignment vertical="center"/>
      <protection/>
    </xf>
    <xf numFmtId="0" fontId="23" fillId="37" borderId="0" xfId="0" applyFont="1" applyFill="1" applyBorder="1" applyAlignment="1" applyProtection="1">
      <alignment vertical="center"/>
      <protection/>
    </xf>
    <xf numFmtId="0" fontId="23" fillId="37" borderId="35" xfId="0" applyFont="1" applyFill="1" applyBorder="1" applyAlignment="1" applyProtection="1">
      <alignment vertical="center"/>
      <protection/>
    </xf>
    <xf numFmtId="0" fontId="23" fillId="37" borderId="36" xfId="0" applyFont="1" applyFill="1" applyBorder="1" applyAlignment="1" applyProtection="1">
      <alignment vertical="center"/>
      <protection/>
    </xf>
    <xf numFmtId="0" fontId="26" fillId="39" borderId="78" xfId="0" applyFont="1" applyFill="1" applyBorder="1" applyAlignment="1" applyProtection="1">
      <alignment horizontal="center" vertical="center"/>
      <protection/>
    </xf>
    <xf numFmtId="0" fontId="26" fillId="39" borderId="23" xfId="0" applyFont="1" applyFill="1" applyBorder="1" applyAlignment="1" applyProtection="1">
      <alignment horizontal="center" vertical="center"/>
      <protection/>
    </xf>
    <xf numFmtId="0" fontId="23" fillId="37" borderId="29" xfId="0" applyFont="1" applyFill="1" applyBorder="1" applyAlignment="1" applyProtection="1">
      <alignment vertical="center"/>
      <protection/>
    </xf>
    <xf numFmtId="0" fontId="23" fillId="37" borderId="19" xfId="0" applyFont="1" applyFill="1" applyBorder="1" applyAlignment="1" applyProtection="1">
      <alignment vertical="center"/>
      <protection/>
    </xf>
    <xf numFmtId="0" fontId="23" fillId="37" borderId="37" xfId="0" applyFont="1" applyFill="1" applyBorder="1" applyAlignment="1" applyProtection="1">
      <alignment vertical="center"/>
      <protection/>
    </xf>
    <xf numFmtId="0" fontId="26" fillId="39" borderId="74" xfId="0" applyFont="1" applyFill="1" applyBorder="1" applyAlignment="1" applyProtection="1">
      <alignment horizontal="center" vertical="center"/>
      <protection/>
    </xf>
    <xf numFmtId="0" fontId="21" fillId="0" borderId="18" xfId="0" applyFont="1" applyBorder="1" applyAlignment="1" applyProtection="1">
      <alignment horizontal="right"/>
      <protection/>
    </xf>
    <xf numFmtId="0" fontId="21" fillId="0" borderId="35" xfId="0" applyFont="1" applyBorder="1" applyAlignment="1" applyProtection="1">
      <alignment horizontal="right"/>
      <protection/>
    </xf>
    <xf numFmtId="0" fontId="21" fillId="0" borderId="36" xfId="0" applyFont="1" applyBorder="1" applyAlignment="1" applyProtection="1">
      <alignment horizontal="right"/>
      <protection/>
    </xf>
    <xf numFmtId="0" fontId="21" fillId="0" borderId="18" xfId="0" applyFont="1" applyBorder="1" applyAlignment="1" applyProtection="1">
      <alignment/>
      <protection/>
    </xf>
    <xf numFmtId="0" fontId="21" fillId="0" borderId="0" xfId="0" applyFont="1" applyBorder="1" applyAlignment="1" applyProtection="1">
      <alignment/>
      <protection/>
    </xf>
    <xf numFmtId="0" fontId="17" fillId="0" borderId="18" xfId="0" applyFont="1" applyBorder="1" applyAlignment="1" applyProtection="1">
      <alignment horizontal="center"/>
      <protection/>
    </xf>
    <xf numFmtId="0" fontId="23" fillId="0" borderId="0" xfId="0" applyFont="1" applyBorder="1" applyAlignment="1" applyProtection="1">
      <alignment horizontal="center"/>
      <protection/>
    </xf>
    <xf numFmtId="0" fontId="21" fillId="0" borderId="19" xfId="0" applyFont="1" applyBorder="1" applyAlignment="1" applyProtection="1">
      <alignment/>
      <protection/>
    </xf>
    <xf numFmtId="0" fontId="21" fillId="0" borderId="35" xfId="0" applyFont="1" applyBorder="1" applyAlignment="1" applyProtection="1">
      <alignment/>
      <protection/>
    </xf>
    <xf numFmtId="0" fontId="21" fillId="0" borderId="36" xfId="0" applyFont="1" applyBorder="1" applyAlignment="1" applyProtection="1">
      <alignment/>
      <protection/>
    </xf>
    <xf numFmtId="0" fontId="21" fillId="0" borderId="37" xfId="0" applyFont="1" applyBorder="1" applyAlignment="1" applyProtection="1">
      <alignment/>
      <protection/>
    </xf>
    <xf numFmtId="0" fontId="21" fillId="0" borderId="83" xfId="0" applyFont="1" applyBorder="1" applyAlignment="1" applyProtection="1">
      <alignment horizontal="left"/>
      <protection/>
    </xf>
    <xf numFmtId="0" fontId="22" fillId="0" borderId="28" xfId="0" applyFont="1" applyBorder="1" applyAlignment="1" applyProtection="1">
      <alignment horizontal="left"/>
      <protection/>
    </xf>
    <xf numFmtId="0" fontId="22" fillId="0" borderId="29" xfId="0" applyFont="1" applyBorder="1" applyAlignment="1" applyProtection="1">
      <alignment horizontal="left"/>
      <protection/>
    </xf>
    <xf numFmtId="0" fontId="16" fillId="0" borderId="83" xfId="0" applyFont="1" applyBorder="1" applyAlignment="1" applyProtection="1">
      <alignment horizontal="center"/>
      <protection/>
    </xf>
    <xf numFmtId="0" fontId="16" fillId="0" borderId="28" xfId="0" applyFont="1" applyBorder="1" applyAlignment="1" applyProtection="1">
      <alignment horizontal="center"/>
      <protection/>
    </xf>
    <xf numFmtId="0" fontId="16" fillId="0" borderId="29" xfId="0" applyFont="1" applyBorder="1" applyAlignment="1" applyProtection="1">
      <alignment horizontal="center"/>
      <protection/>
    </xf>
    <xf numFmtId="0" fontId="19" fillId="0" borderId="18" xfId="0" applyFont="1" applyBorder="1" applyAlignment="1" applyProtection="1">
      <alignment horizontal="center"/>
      <protection/>
    </xf>
    <xf numFmtId="0" fontId="19" fillId="0" borderId="0" xfId="0" applyFont="1" applyBorder="1" applyAlignment="1" applyProtection="1">
      <alignment horizontal="center"/>
      <protection/>
    </xf>
    <xf numFmtId="0" fontId="19" fillId="0" borderId="19" xfId="0" applyFont="1" applyBorder="1" applyAlignment="1" applyProtection="1">
      <alignment horizontal="center"/>
      <protection/>
    </xf>
    <xf numFmtId="0" fontId="18" fillId="0" borderId="18" xfId="0" applyFont="1" applyBorder="1" applyAlignment="1" applyProtection="1">
      <alignment horizontal="center"/>
      <protection/>
    </xf>
    <xf numFmtId="0" fontId="20" fillId="0" borderId="0" xfId="0" applyFont="1" applyBorder="1" applyAlignment="1" applyProtection="1">
      <alignment horizontal="center"/>
      <protection/>
    </xf>
    <xf numFmtId="0" fontId="20" fillId="0" borderId="19" xfId="0" applyFont="1" applyBorder="1" applyAlignment="1" applyProtection="1">
      <alignment horizontal="center"/>
      <protection/>
    </xf>
    <xf numFmtId="0" fontId="21" fillId="0" borderId="83" xfId="0" applyFont="1" applyBorder="1" applyAlignment="1" applyProtection="1">
      <alignment/>
      <protection/>
    </xf>
    <xf numFmtId="0" fontId="22" fillId="0" borderId="28" xfId="0" applyFont="1" applyBorder="1" applyAlignment="1" applyProtection="1">
      <alignment/>
      <protection/>
    </xf>
    <xf numFmtId="0" fontId="21" fillId="0" borderId="83" xfId="0" applyFont="1" applyBorder="1" applyAlignment="1" applyProtection="1">
      <alignment horizontal="center"/>
      <protection/>
    </xf>
    <xf numFmtId="0" fontId="17" fillId="0" borderId="28" xfId="0" applyFont="1" applyBorder="1" applyAlignment="1" applyProtection="1">
      <alignment horizontal="center"/>
      <protection/>
    </xf>
    <xf numFmtId="0" fontId="17" fillId="0" borderId="29" xfId="0" applyFont="1" applyBorder="1" applyAlignment="1" applyProtection="1">
      <alignment horizontal="center"/>
      <protection/>
    </xf>
    <xf numFmtId="0" fontId="23" fillId="39" borderId="35" xfId="0" applyFont="1" applyFill="1" applyBorder="1" applyAlignment="1" applyProtection="1">
      <alignment vertical="center"/>
      <protection/>
    </xf>
    <xf numFmtId="0" fontId="23" fillId="39" borderId="37" xfId="0" applyFont="1" applyFill="1" applyBorder="1" applyAlignment="1" applyProtection="1">
      <alignment vertical="center"/>
      <protection/>
    </xf>
    <xf numFmtId="0" fontId="21" fillId="0" borderId="28" xfId="0" applyFont="1" applyBorder="1" applyAlignment="1" applyProtection="1">
      <alignment horizontal="left"/>
      <protection/>
    </xf>
    <xf numFmtId="0" fontId="17" fillId="0" borderId="36" xfId="0" applyFont="1" applyBorder="1" applyAlignment="1" applyProtection="1">
      <alignment horizontal="right"/>
      <protection/>
    </xf>
    <xf numFmtId="0" fontId="17" fillId="0" borderId="37" xfId="0" applyFont="1" applyBorder="1" applyAlignment="1" applyProtection="1">
      <alignment horizontal="right"/>
      <protection/>
    </xf>
    <xf numFmtId="0" fontId="17" fillId="0" borderId="79" xfId="0" applyFont="1" applyBorder="1" applyAlignment="1" applyProtection="1">
      <alignment horizontal="center"/>
      <protection/>
    </xf>
    <xf numFmtId="0" fontId="17" fillId="0" borderId="86" xfId="0" applyFont="1" applyBorder="1" applyAlignment="1" applyProtection="1">
      <alignment horizontal="center"/>
      <protection/>
    </xf>
    <xf numFmtId="0" fontId="17" fillId="0" borderId="55" xfId="0" applyFont="1" applyBorder="1" applyAlignment="1" applyProtection="1">
      <alignment horizontal="center"/>
      <protection/>
    </xf>
    <xf numFmtId="0" fontId="17" fillId="0" borderId="80" xfId="0" applyFont="1" applyBorder="1" applyAlignment="1" applyProtection="1">
      <alignment horizontal="center"/>
      <protection/>
    </xf>
    <xf numFmtId="174" fontId="26" fillId="39" borderId="84" xfId="0" applyNumberFormat="1" applyFont="1" applyFill="1" applyBorder="1" applyAlignment="1" applyProtection="1">
      <alignment horizontal="center" vertical="center"/>
      <protection/>
    </xf>
    <xf numFmtId="174" fontId="26" fillId="39" borderId="45" xfId="0" applyNumberFormat="1" applyFont="1" applyFill="1" applyBorder="1" applyAlignment="1" applyProtection="1">
      <alignment horizontal="center" vertical="center"/>
      <protection/>
    </xf>
    <xf numFmtId="0" fontId="17" fillId="0" borderId="35" xfId="0" applyFont="1" applyBorder="1" applyAlignment="1" applyProtection="1">
      <alignment horizontal="center"/>
      <protection/>
    </xf>
    <xf numFmtId="0" fontId="17" fillId="0" borderId="36" xfId="0" applyFont="1" applyBorder="1" applyAlignment="1" applyProtection="1">
      <alignment horizontal="center"/>
      <protection/>
    </xf>
    <xf numFmtId="0" fontId="17" fillId="0" borderId="37" xfId="0" applyFont="1" applyBorder="1" applyAlignment="1" applyProtection="1">
      <alignment horizontal="center"/>
      <protection/>
    </xf>
    <xf numFmtId="174" fontId="26" fillId="39" borderId="78" xfId="0" applyNumberFormat="1" applyFont="1" applyFill="1" applyBorder="1" applyAlignment="1" applyProtection="1">
      <alignment horizontal="center" vertical="center"/>
      <protection/>
    </xf>
    <xf numFmtId="174" fontId="26" fillId="39" borderId="23" xfId="0" applyNumberFormat="1" applyFont="1" applyFill="1" applyBorder="1" applyAlignment="1" applyProtection="1">
      <alignment horizontal="center" vertical="center"/>
      <protection/>
    </xf>
    <xf numFmtId="0" fontId="0" fillId="0" borderId="78" xfId="0" applyBorder="1" applyAlignment="1" applyProtection="1">
      <alignment horizontal="center"/>
      <protection/>
    </xf>
    <xf numFmtId="0" fontId="0" fillId="0" borderId="23" xfId="0" applyBorder="1" applyAlignment="1" applyProtection="1">
      <alignment horizontal="center"/>
      <protection/>
    </xf>
    <xf numFmtId="174" fontId="26" fillId="39" borderId="87" xfId="0" applyNumberFormat="1" applyFont="1" applyFill="1" applyBorder="1" applyAlignment="1" applyProtection="1">
      <alignment horizontal="center" vertical="center"/>
      <protection/>
    </xf>
    <xf numFmtId="0" fontId="21" fillId="0" borderId="88" xfId="0" applyFont="1" applyBorder="1" applyAlignment="1" applyProtection="1">
      <alignment horizontal="right"/>
      <protection/>
    </xf>
    <xf numFmtId="0" fontId="17" fillId="0" borderId="17" xfId="0" applyFont="1" applyBorder="1" applyAlignment="1" applyProtection="1">
      <alignment horizontal="right"/>
      <protection/>
    </xf>
    <xf numFmtId="0" fontId="17" fillId="0" borderId="89" xfId="0" applyFont="1" applyBorder="1" applyAlignment="1" applyProtection="1">
      <alignment horizontal="right"/>
      <protection/>
    </xf>
    <xf numFmtId="0" fontId="21" fillId="0" borderId="35" xfId="0" applyFont="1" applyBorder="1" applyAlignment="1" applyProtection="1">
      <alignment horizontal="left"/>
      <protection/>
    </xf>
    <xf numFmtId="0" fontId="21" fillId="0" borderId="36" xfId="0" applyFont="1" applyBorder="1" applyAlignment="1" applyProtection="1">
      <alignment horizontal="left"/>
      <protection/>
    </xf>
    <xf numFmtId="0" fontId="21" fillId="0" borderId="37" xfId="0" applyFont="1" applyBorder="1" applyAlignment="1" applyProtection="1">
      <alignment horizontal="right"/>
      <protection/>
    </xf>
    <xf numFmtId="0" fontId="19" fillId="38" borderId="28" xfId="0" applyFont="1" applyFill="1" applyBorder="1" applyAlignment="1">
      <alignment horizontal="left" wrapText="1"/>
    </xf>
    <xf numFmtId="0" fontId="19" fillId="38" borderId="0" xfId="0" applyFont="1" applyFill="1" applyBorder="1" applyAlignment="1">
      <alignment horizontal="left" wrapText="1"/>
    </xf>
    <xf numFmtId="0" fontId="17" fillId="0" borderId="78" xfId="0" applyFont="1" applyBorder="1" applyAlignment="1" applyProtection="1">
      <alignment horizontal="center"/>
      <protection/>
    </xf>
    <xf numFmtId="0" fontId="17" fillId="0" borderId="23" xfId="0" applyFont="1" applyBorder="1" applyAlignment="1" applyProtection="1">
      <alignment horizontal="center"/>
      <protection/>
    </xf>
    <xf numFmtId="0" fontId="26" fillId="39" borderId="84" xfId="0" applyFont="1" applyFill="1" applyBorder="1" applyAlignment="1" applyProtection="1">
      <alignment horizontal="center" vertical="center"/>
      <protection/>
    </xf>
    <xf numFmtId="0" fontId="26" fillId="39" borderId="45" xfId="0" applyFont="1" applyFill="1" applyBorder="1" applyAlignment="1" applyProtection="1">
      <alignment horizontal="center" vertical="center"/>
      <protection/>
    </xf>
    <xf numFmtId="0" fontId="21" fillId="0" borderId="29" xfId="0" applyFont="1" applyBorder="1" applyAlignment="1" applyProtection="1">
      <alignment horizontal="left"/>
      <protection/>
    </xf>
    <xf numFmtId="0" fontId="22" fillId="37" borderId="83" xfId="0" applyFont="1" applyFill="1" applyBorder="1" applyAlignment="1" applyProtection="1">
      <alignment vertical="center"/>
      <protection/>
    </xf>
    <xf numFmtId="0" fontId="22" fillId="37" borderId="29" xfId="0" applyFont="1" applyFill="1" applyBorder="1" applyAlignment="1" applyProtection="1">
      <alignment vertical="center"/>
      <protection/>
    </xf>
    <xf numFmtId="0" fontId="22" fillId="37" borderId="18" xfId="0" applyFont="1" applyFill="1" applyBorder="1" applyAlignment="1" applyProtection="1">
      <alignment vertical="center"/>
      <protection/>
    </xf>
    <xf numFmtId="0" fontId="22" fillId="37" borderId="19" xfId="0" applyFont="1" applyFill="1" applyBorder="1" applyAlignment="1" applyProtection="1">
      <alignment vertical="center"/>
      <protection/>
    </xf>
    <xf numFmtId="0" fontId="21" fillId="0" borderId="28" xfId="0" applyFont="1" applyBorder="1" applyAlignment="1" applyProtection="1">
      <alignment/>
      <protection/>
    </xf>
    <xf numFmtId="0" fontId="21" fillId="0" borderId="29" xfId="0" applyFont="1" applyBorder="1" applyAlignment="1" applyProtection="1">
      <alignment/>
      <protection/>
    </xf>
    <xf numFmtId="0" fontId="22" fillId="37" borderId="35" xfId="0" applyFont="1" applyFill="1" applyBorder="1" applyAlignment="1" applyProtection="1">
      <alignment vertical="center"/>
      <protection/>
    </xf>
    <xf numFmtId="0" fontId="22" fillId="37" borderId="37" xfId="0" applyFont="1" applyFill="1" applyBorder="1" applyAlignment="1" applyProtection="1">
      <alignment vertical="center"/>
      <protection/>
    </xf>
    <xf numFmtId="0" fontId="18" fillId="0" borderId="83" xfId="0" applyFont="1" applyBorder="1" applyAlignment="1" applyProtection="1">
      <alignment horizontal="center"/>
      <protection/>
    </xf>
    <xf numFmtId="0" fontId="18" fillId="0" borderId="0" xfId="0" applyFont="1" applyBorder="1" applyAlignment="1" applyProtection="1">
      <alignment horizontal="center"/>
      <protection/>
    </xf>
    <xf numFmtId="0" fontId="18" fillId="0" borderId="19" xfId="0" applyFont="1" applyBorder="1" applyAlignment="1" applyProtection="1">
      <alignment horizontal="center"/>
      <protection/>
    </xf>
    <xf numFmtId="0" fontId="17" fillId="0" borderId="0" xfId="0" applyFont="1" applyBorder="1" applyAlignment="1" applyProtection="1">
      <alignment horizontal="center"/>
      <protection/>
    </xf>
    <xf numFmtId="0" fontId="0" fillId="0" borderId="74" xfId="0" applyBorder="1" applyAlignment="1" applyProtection="1">
      <alignment horizontal="center"/>
      <protection/>
    </xf>
    <xf numFmtId="0" fontId="21" fillId="0" borderId="28" xfId="0" applyFont="1" applyBorder="1" applyAlignment="1" applyProtection="1">
      <alignment horizontal="right"/>
      <protection/>
    </xf>
    <xf numFmtId="0" fontId="21" fillId="0" borderId="29" xfId="0" applyFont="1" applyBorder="1" applyAlignment="1" applyProtection="1">
      <alignment horizontal="right"/>
      <protection/>
    </xf>
    <xf numFmtId="0" fontId="17" fillId="0" borderId="0" xfId="0" applyFont="1" applyFill="1" applyBorder="1" applyAlignment="1">
      <alignment horizontal="center"/>
    </xf>
    <xf numFmtId="4" fontId="0" fillId="0" borderId="0" xfId="0" applyNumberFormat="1" applyAlignment="1">
      <alignment horizontal="center"/>
    </xf>
    <xf numFmtId="0" fontId="19" fillId="38" borderId="22" xfId="0" applyFont="1" applyFill="1" applyBorder="1" applyAlignment="1">
      <alignment horizontal="left" wrapText="1"/>
    </xf>
    <xf numFmtId="0" fontId="19" fillId="38" borderId="21" xfId="0" applyFont="1" applyFill="1" applyBorder="1" applyAlignment="1">
      <alignment horizontal="left" wrapText="1"/>
    </xf>
    <xf numFmtId="0" fontId="19" fillId="38" borderId="75" xfId="0" applyFont="1" applyFill="1" applyBorder="1" applyAlignment="1">
      <alignment horizontal="left" wrapText="1"/>
    </xf>
    <xf numFmtId="0" fontId="19" fillId="38" borderId="76" xfId="0" applyFont="1" applyFill="1" applyBorder="1" applyAlignment="1">
      <alignment horizontal="left" wrapText="1"/>
    </xf>
    <xf numFmtId="0" fontId="19" fillId="38" borderId="17" xfId="0" applyFont="1" applyFill="1" applyBorder="1" applyAlignment="1">
      <alignment horizontal="left" wrapText="1"/>
    </xf>
    <xf numFmtId="0" fontId="19" fillId="38" borderId="77" xfId="0" applyFont="1" applyFill="1" applyBorder="1" applyAlignment="1">
      <alignment horizontal="left" wrapText="1"/>
    </xf>
    <xf numFmtId="0" fontId="17" fillId="37" borderId="83" xfId="0" applyFont="1" applyFill="1" applyBorder="1" applyAlignment="1" applyProtection="1">
      <alignment vertical="center"/>
      <protection/>
    </xf>
    <xf numFmtId="0" fontId="17" fillId="37" borderId="29" xfId="0" applyFont="1" applyFill="1" applyBorder="1" applyAlignment="1" applyProtection="1">
      <alignment vertical="center"/>
      <protection/>
    </xf>
    <xf numFmtId="0" fontId="17" fillId="37" borderId="18" xfId="0" applyFont="1" applyFill="1" applyBorder="1" applyAlignment="1" applyProtection="1">
      <alignment vertical="center"/>
      <protection/>
    </xf>
    <xf numFmtId="0" fontId="17" fillId="37" borderId="19" xfId="0" applyFont="1" applyFill="1" applyBorder="1" applyAlignment="1" applyProtection="1">
      <alignment vertical="center"/>
      <protection/>
    </xf>
    <xf numFmtId="0" fontId="17" fillId="37" borderId="35" xfId="0" applyFont="1" applyFill="1" applyBorder="1" applyAlignment="1" applyProtection="1">
      <alignment vertical="center"/>
      <protection/>
    </xf>
    <xf numFmtId="0" fontId="17" fillId="37" borderId="37" xfId="0" applyFont="1" applyFill="1" applyBorder="1" applyAlignment="1" applyProtection="1">
      <alignment vertical="center"/>
      <protection/>
    </xf>
    <xf numFmtId="0" fontId="21" fillId="0" borderId="18" xfId="0" applyFont="1" applyBorder="1" applyAlignment="1" applyProtection="1">
      <alignment horizontal="center"/>
      <protection/>
    </xf>
    <xf numFmtId="0" fontId="17" fillId="0" borderId="19" xfId="0" applyFont="1" applyBorder="1" applyAlignment="1" applyProtection="1">
      <alignment horizontal="center"/>
      <protection/>
    </xf>
    <xf numFmtId="0" fontId="18" fillId="0" borderId="35" xfId="0" applyFont="1" applyBorder="1" applyAlignment="1" applyProtection="1">
      <alignment horizontal="center"/>
      <protection/>
    </xf>
    <xf numFmtId="0" fontId="18" fillId="0" borderId="36" xfId="0" applyFont="1" applyBorder="1" applyAlignment="1" applyProtection="1">
      <alignment horizontal="center"/>
      <protection/>
    </xf>
    <xf numFmtId="0" fontId="18" fillId="0" borderId="37" xfId="0" applyFont="1" applyBorder="1" applyAlignment="1" applyProtection="1">
      <alignment horizontal="center"/>
      <protection/>
    </xf>
    <xf numFmtId="0" fontId="0" fillId="39" borderId="0" xfId="0" applyFill="1" applyAlignment="1">
      <alignment/>
    </xf>
    <xf numFmtId="0" fontId="0" fillId="37" borderId="0" xfId="0" applyFill="1" applyAlignment="1">
      <alignment horizontal="center" vertical="center"/>
    </xf>
    <xf numFmtId="0" fontId="0" fillId="41" borderId="0" xfId="0" applyFill="1" applyBorder="1" applyAlignment="1">
      <alignment horizontal="center"/>
    </xf>
    <xf numFmtId="0" fontId="0" fillId="0" borderId="0" xfId="0" applyAlignment="1">
      <alignment horizontal="center" vertical="center" wrapText="1"/>
    </xf>
    <xf numFmtId="186" fontId="0" fillId="0" borderId="0" xfId="0" applyNumberFormat="1" applyAlignment="1">
      <alignment horizontal="center" vertical="center" wrapText="1"/>
    </xf>
    <xf numFmtId="186" fontId="0" fillId="39" borderId="0" xfId="0" applyNumberFormat="1" applyFill="1" applyAlignment="1">
      <alignment horizontal="center" vertical="center" wrapText="1"/>
    </xf>
    <xf numFmtId="2" fontId="0" fillId="34" borderId="24" xfId="0" applyNumberFormat="1" applyFill="1" applyBorder="1" applyAlignment="1" applyProtection="1">
      <alignment horizontal="center" vertical="center"/>
      <protection/>
    </xf>
    <xf numFmtId="2" fontId="0" fillId="34" borderId="26" xfId="0" applyNumberFormat="1" applyFill="1" applyBorder="1" applyAlignment="1" applyProtection="1">
      <alignment horizontal="center" vertical="center"/>
      <protection/>
    </xf>
    <xf numFmtId="0" fontId="0" fillId="33" borderId="83" xfId="0" applyFill="1" applyBorder="1" applyAlignment="1" applyProtection="1">
      <alignment horizontal="center" vertical="center"/>
      <protection locked="0"/>
    </xf>
    <xf numFmtId="0" fontId="0" fillId="33" borderId="28" xfId="0" applyFill="1" applyBorder="1" applyAlignment="1" applyProtection="1">
      <alignment horizontal="center" vertical="center"/>
      <protection locked="0"/>
    </xf>
    <xf numFmtId="0" fontId="0" fillId="33" borderId="29" xfId="0" applyFill="1" applyBorder="1" applyAlignment="1" applyProtection="1">
      <alignment horizontal="center" vertical="center"/>
      <protection locked="0"/>
    </xf>
    <xf numFmtId="0" fontId="0" fillId="33" borderId="35" xfId="0" applyFill="1" applyBorder="1" applyAlignment="1" applyProtection="1">
      <alignment horizontal="center" vertical="center"/>
      <protection locked="0"/>
    </xf>
    <xf numFmtId="0" fontId="0" fillId="33" borderId="36" xfId="0" applyFill="1" applyBorder="1" applyAlignment="1" applyProtection="1">
      <alignment horizontal="center" vertical="center"/>
      <protection locked="0"/>
    </xf>
    <xf numFmtId="0" fontId="0" fillId="33" borderId="37" xfId="0" applyFill="1" applyBorder="1" applyAlignment="1" applyProtection="1">
      <alignment horizontal="center" vertical="center"/>
      <protection locked="0"/>
    </xf>
    <xf numFmtId="0" fontId="0" fillId="34" borderId="83" xfId="0" applyFill="1" applyBorder="1" applyAlignment="1" applyProtection="1">
      <alignment horizontal="center" vertical="center"/>
      <protection/>
    </xf>
    <xf numFmtId="0" fontId="0" fillId="34" borderId="28" xfId="0" applyFill="1" applyBorder="1" applyAlignment="1" applyProtection="1">
      <alignment horizontal="center" vertical="center"/>
      <protection/>
    </xf>
    <xf numFmtId="0" fontId="0" fillId="34" borderId="29" xfId="0" applyFill="1" applyBorder="1" applyAlignment="1" applyProtection="1">
      <alignment horizontal="center" vertical="center"/>
      <protection/>
    </xf>
    <xf numFmtId="0" fontId="0" fillId="34" borderId="35" xfId="0" applyFill="1" applyBorder="1" applyAlignment="1" applyProtection="1">
      <alignment horizontal="center" vertical="center"/>
      <protection/>
    </xf>
    <xf numFmtId="0" fontId="0" fillId="34" borderId="36" xfId="0" applyFill="1" applyBorder="1" applyAlignment="1" applyProtection="1">
      <alignment horizontal="center" vertical="center"/>
      <protection/>
    </xf>
    <xf numFmtId="0" fontId="0" fillId="34" borderId="37" xfId="0" applyFill="1" applyBorder="1" applyAlignment="1" applyProtection="1">
      <alignment horizontal="center" vertical="center"/>
      <protection/>
    </xf>
    <xf numFmtId="2" fontId="1" fillId="38" borderId="21" xfId="0" applyNumberFormat="1" applyFont="1" applyFill="1" applyBorder="1" applyAlignment="1" applyProtection="1">
      <alignment horizontal="center"/>
      <protection/>
    </xf>
    <xf numFmtId="2" fontId="1" fillId="38" borderId="0" xfId="0" applyNumberFormat="1" applyFont="1" applyFill="1" applyBorder="1" applyAlignment="1" applyProtection="1">
      <alignment horizontal="center"/>
      <protection/>
    </xf>
    <xf numFmtId="2" fontId="1" fillId="38" borderId="17" xfId="0" applyNumberFormat="1" applyFont="1" applyFill="1" applyBorder="1" applyAlignment="1" applyProtection="1">
      <alignment horizontal="center"/>
      <protection/>
    </xf>
    <xf numFmtId="2" fontId="1" fillId="38" borderId="75" xfId="0" applyNumberFormat="1" applyFont="1" applyFill="1" applyBorder="1" applyAlignment="1" applyProtection="1">
      <alignment/>
      <protection/>
    </xf>
    <xf numFmtId="2" fontId="1" fillId="38" borderId="11" xfId="0" applyNumberFormat="1" applyFont="1" applyFill="1" applyBorder="1" applyAlignment="1" applyProtection="1">
      <alignment/>
      <protection/>
    </xf>
    <xf numFmtId="2" fontId="1" fillId="38" borderId="77" xfId="0" applyNumberFormat="1" applyFont="1" applyFill="1" applyBorder="1" applyAlignment="1" applyProtection="1">
      <alignment/>
      <protection/>
    </xf>
    <xf numFmtId="0" fontId="0" fillId="34" borderId="83" xfId="0" applyFill="1" applyBorder="1" applyAlignment="1" applyProtection="1">
      <alignment horizontal="center" vertical="center"/>
      <protection locked="0"/>
    </xf>
    <xf numFmtId="0" fontId="0" fillId="34" borderId="28" xfId="0" applyFill="1" applyBorder="1" applyAlignment="1" applyProtection="1">
      <alignment horizontal="center" vertical="center"/>
      <protection locked="0"/>
    </xf>
    <xf numFmtId="0" fontId="0" fillId="34" borderId="29" xfId="0" applyFill="1" applyBorder="1" applyAlignment="1" applyProtection="1">
      <alignment horizontal="center" vertical="center"/>
      <protection locked="0"/>
    </xf>
    <xf numFmtId="0" fontId="0" fillId="34" borderId="35" xfId="0" applyFill="1" applyBorder="1" applyAlignment="1" applyProtection="1">
      <alignment horizontal="center" vertical="center"/>
      <protection locked="0"/>
    </xf>
    <xf numFmtId="0" fontId="0" fillId="34" borderId="36" xfId="0" applyFill="1" applyBorder="1" applyAlignment="1" applyProtection="1">
      <alignment horizontal="center" vertical="center"/>
      <protection locked="0"/>
    </xf>
    <xf numFmtId="0" fontId="0" fillId="34" borderId="37" xfId="0" applyFill="1" applyBorder="1" applyAlignment="1" applyProtection="1">
      <alignment horizontal="center" vertical="center"/>
      <protection locked="0"/>
    </xf>
    <xf numFmtId="0" fontId="0" fillId="34" borderId="24" xfId="0" applyFill="1" applyBorder="1" applyAlignment="1" applyProtection="1">
      <alignment horizontal="center" vertical="center"/>
      <protection/>
    </xf>
    <xf numFmtId="0" fontId="0" fillId="34" borderId="25" xfId="0" applyFill="1" applyBorder="1" applyAlignment="1" applyProtection="1">
      <alignment horizontal="center" vertical="center"/>
      <protection/>
    </xf>
    <xf numFmtId="0" fontId="0" fillId="34" borderId="26" xfId="0" applyFill="1" applyBorder="1" applyAlignment="1" applyProtection="1">
      <alignment horizontal="center" vertical="center"/>
      <protection/>
    </xf>
    <xf numFmtId="2" fontId="16" fillId="34" borderId="0" xfId="0" applyNumberFormat="1" applyFont="1" applyFill="1" applyBorder="1" applyAlignment="1" applyProtection="1">
      <alignment horizontal="center" vertical="center"/>
      <protection/>
    </xf>
    <xf numFmtId="2" fontId="0" fillId="33" borderId="83" xfId="0" applyNumberFormat="1" applyFont="1" applyFill="1" applyBorder="1" applyAlignment="1" applyProtection="1">
      <alignment horizontal="center" vertical="center"/>
      <protection locked="0"/>
    </xf>
    <xf numFmtId="2" fontId="0" fillId="33" borderId="28" xfId="0" applyNumberFormat="1" applyFont="1" applyFill="1" applyBorder="1" applyAlignment="1" applyProtection="1">
      <alignment horizontal="center" vertical="center"/>
      <protection locked="0"/>
    </xf>
    <xf numFmtId="2" fontId="0" fillId="33" borderId="29" xfId="0" applyNumberFormat="1" applyFont="1" applyFill="1" applyBorder="1" applyAlignment="1" applyProtection="1">
      <alignment horizontal="center" vertical="center"/>
      <protection locked="0"/>
    </xf>
    <xf numFmtId="2" fontId="0" fillId="33" borderId="35" xfId="0" applyNumberFormat="1" applyFont="1" applyFill="1" applyBorder="1" applyAlignment="1" applyProtection="1">
      <alignment horizontal="center" vertical="center"/>
      <protection locked="0"/>
    </xf>
    <xf numFmtId="2" fontId="0" fillId="33" borderId="36" xfId="0" applyNumberFormat="1" applyFont="1" applyFill="1" applyBorder="1" applyAlignment="1" applyProtection="1">
      <alignment horizontal="center" vertical="center"/>
      <protection locked="0"/>
    </xf>
    <xf numFmtId="2" fontId="0" fillId="33" borderId="37" xfId="0" applyNumberFormat="1" applyFont="1" applyFill="1" applyBorder="1" applyAlignment="1" applyProtection="1">
      <alignment horizontal="center" vertical="center"/>
      <protection locked="0"/>
    </xf>
    <xf numFmtId="2" fontId="16" fillId="34" borderId="0" xfId="0" applyNumberFormat="1" applyFont="1" applyFill="1" applyAlignment="1" applyProtection="1">
      <alignment horizontal="center" vertical="center"/>
      <protection/>
    </xf>
    <xf numFmtId="2" fontId="35" fillId="34" borderId="0" xfId="0" applyNumberFormat="1" applyFont="1" applyFill="1" applyAlignment="1" applyProtection="1">
      <alignment horizontal="center"/>
      <protection/>
    </xf>
    <xf numFmtId="0" fontId="0" fillId="34" borderId="78" xfId="0" applyFill="1" applyBorder="1" applyAlignment="1" applyProtection="1">
      <alignment horizontal="center" vertical="center"/>
      <protection/>
    </xf>
    <xf numFmtId="0" fontId="0" fillId="34" borderId="74" xfId="0" applyFill="1" applyBorder="1" applyAlignment="1" applyProtection="1">
      <alignment horizontal="center" vertical="center"/>
      <protection/>
    </xf>
    <xf numFmtId="0" fontId="0" fillId="34" borderId="23" xfId="0" applyFill="1" applyBorder="1" applyAlignment="1" applyProtection="1">
      <alignment horizontal="center" vertical="center"/>
      <protection/>
    </xf>
    <xf numFmtId="2" fontId="34" fillId="34" borderId="0" xfId="0" applyNumberFormat="1" applyFont="1" applyFill="1" applyAlignment="1" applyProtection="1">
      <alignment horizontal="center" vertical="center"/>
      <protection/>
    </xf>
    <xf numFmtId="2" fontId="5" fillId="34" borderId="0" xfId="0" applyNumberFormat="1" applyFont="1" applyFill="1" applyBorder="1" applyAlignment="1" applyProtection="1">
      <alignment horizontal="center" vertical="center"/>
      <protection/>
    </xf>
    <xf numFmtId="2" fontId="1" fillId="34" borderId="78" xfId="0" applyNumberFormat="1" applyFont="1" applyFill="1" applyBorder="1" applyAlignment="1" applyProtection="1">
      <alignment vertical="center"/>
      <protection/>
    </xf>
    <xf numFmtId="2" fontId="1" fillId="34" borderId="23" xfId="0" applyNumberFormat="1" applyFont="1" applyFill="1" applyBorder="1" applyAlignment="1" applyProtection="1">
      <alignment vertical="center"/>
      <protection/>
    </xf>
    <xf numFmtId="0" fontId="0" fillId="34" borderId="0" xfId="0" applyFont="1" applyFill="1" applyBorder="1" applyAlignment="1" applyProtection="1">
      <alignment/>
      <protection/>
    </xf>
    <xf numFmtId="0" fontId="1" fillId="34" borderId="90" xfId="0" applyFont="1" applyFill="1" applyBorder="1" applyAlignment="1" applyProtection="1">
      <alignment horizontal="center" vertical="center" wrapText="1"/>
      <protection/>
    </xf>
    <xf numFmtId="0" fontId="1" fillId="34" borderId="87" xfId="0" applyFont="1" applyFill="1" applyBorder="1" applyAlignment="1" applyProtection="1">
      <alignment horizontal="center" vertical="center" wrapText="1"/>
      <protection/>
    </xf>
    <xf numFmtId="0" fontId="1" fillId="34" borderId="20" xfId="0" applyFont="1" applyFill="1" applyBorder="1" applyAlignment="1" applyProtection="1">
      <alignment horizontal="center" vertical="center" wrapText="1"/>
      <protection/>
    </xf>
    <xf numFmtId="0" fontId="1" fillId="34" borderId="91" xfId="0" applyFont="1" applyFill="1" applyBorder="1" applyAlignment="1" applyProtection="1">
      <alignment horizontal="center" vertical="center" wrapText="1"/>
      <protection/>
    </xf>
    <xf numFmtId="0" fontId="1" fillId="34" borderId="92" xfId="0" applyFont="1" applyFill="1" applyBorder="1" applyAlignment="1" applyProtection="1">
      <alignment horizontal="center" vertical="center" wrapText="1"/>
      <protection/>
    </xf>
    <xf numFmtId="0" fontId="0" fillId="34" borderId="0" xfId="0" applyFont="1" applyFill="1" applyAlignment="1" applyProtection="1">
      <alignment horizontal="center"/>
      <protection/>
    </xf>
    <xf numFmtId="0" fontId="0" fillId="34" borderId="0" xfId="0" applyFill="1" applyAlignment="1" applyProtection="1" quotePrefix="1">
      <alignment horizontal="center"/>
      <protection/>
    </xf>
    <xf numFmtId="182" fontId="0" fillId="34" borderId="36" xfId="0" applyNumberFormat="1" applyFont="1" applyFill="1" applyBorder="1" applyAlignment="1" applyProtection="1">
      <alignment horizontal="center"/>
      <protection/>
    </xf>
    <xf numFmtId="0" fontId="0" fillId="34" borderId="0" xfId="0" applyFill="1" applyBorder="1" applyAlignment="1" applyProtection="1">
      <alignment horizontal="center"/>
      <protection/>
    </xf>
    <xf numFmtId="0" fontId="1" fillId="34" borderId="93" xfId="0" applyFont="1" applyFill="1" applyBorder="1" applyAlignment="1" applyProtection="1">
      <alignment horizontal="center" vertical="center" wrapText="1"/>
      <protection/>
    </xf>
    <xf numFmtId="0" fontId="0" fillId="34" borderId="78" xfId="0" applyFont="1" applyFill="1" applyBorder="1" applyAlignment="1" applyProtection="1">
      <alignment horizontal="center" vertical="center"/>
      <protection/>
    </xf>
    <xf numFmtId="0" fontId="0" fillId="34" borderId="23" xfId="0" applyFont="1" applyFill="1" applyBorder="1" applyAlignment="1" applyProtection="1">
      <alignment horizontal="center" vertical="center"/>
      <protection/>
    </xf>
    <xf numFmtId="0" fontId="1" fillId="34" borderId="24" xfId="0" applyFont="1" applyFill="1" applyBorder="1" applyAlignment="1" applyProtection="1">
      <alignment horizontal="center" vertical="center" wrapText="1"/>
      <protection/>
    </xf>
    <xf numFmtId="0" fontId="0" fillId="34" borderId="25" xfId="0" applyFont="1" applyFill="1" applyBorder="1" applyAlignment="1" applyProtection="1">
      <alignment horizontal="center" vertical="center" wrapText="1"/>
      <protection/>
    </xf>
    <xf numFmtId="0" fontId="0" fillId="34" borderId="26" xfId="0" applyFont="1" applyFill="1" applyBorder="1" applyAlignment="1" applyProtection="1">
      <alignment horizontal="center" vertical="center" wrapText="1"/>
      <protection/>
    </xf>
    <xf numFmtId="0" fontId="1" fillId="34" borderId="24" xfId="0" applyFont="1" applyFill="1" applyBorder="1" applyAlignment="1" applyProtection="1">
      <alignment horizontal="center" vertical="center"/>
      <protection/>
    </xf>
    <xf numFmtId="0" fontId="1" fillId="34" borderId="25" xfId="0" applyFont="1" applyFill="1" applyBorder="1" applyAlignment="1" applyProtection="1">
      <alignment horizontal="center" vertical="center"/>
      <protection/>
    </xf>
    <xf numFmtId="0" fontId="1" fillId="34" borderId="26" xfId="0" applyFont="1" applyFill="1" applyBorder="1" applyAlignment="1" applyProtection="1">
      <alignment horizontal="center" vertical="center"/>
      <protection/>
    </xf>
    <xf numFmtId="2" fontId="0" fillId="33" borderId="73" xfId="0" applyNumberFormat="1" applyFont="1" applyFill="1" applyBorder="1" applyAlignment="1" applyProtection="1">
      <alignment horizontal="center"/>
      <protection locked="0"/>
    </xf>
    <xf numFmtId="2" fontId="0" fillId="33" borderId="94" xfId="0" applyNumberFormat="1" applyFont="1" applyFill="1" applyBorder="1" applyAlignment="1" applyProtection="1">
      <alignment horizontal="center"/>
      <protection locked="0"/>
    </xf>
    <xf numFmtId="2" fontId="0" fillId="33" borderId="71" xfId="0" applyNumberFormat="1" applyFont="1" applyFill="1" applyBorder="1" applyAlignment="1" applyProtection="1">
      <alignment horizontal="center"/>
      <protection locked="0"/>
    </xf>
    <xf numFmtId="1" fontId="0" fillId="34" borderId="95" xfId="0" applyNumberFormat="1" applyFont="1" applyFill="1" applyBorder="1" applyAlignment="1" applyProtection="1">
      <alignment vertical="center"/>
      <protection/>
    </xf>
    <xf numFmtId="1" fontId="0" fillId="34" borderId="93" xfId="0" applyNumberFormat="1" applyFill="1" applyBorder="1" applyAlignment="1" applyProtection="1">
      <alignment vertical="center"/>
      <protection/>
    </xf>
    <xf numFmtId="2" fontId="0" fillId="34" borderId="60" xfId="0" applyNumberFormat="1" applyFont="1" applyFill="1" applyBorder="1" applyAlignment="1" applyProtection="1">
      <alignment horizontal="center"/>
      <protection/>
    </xf>
    <xf numFmtId="2" fontId="0" fillId="34" borderId="96" xfId="0" applyNumberFormat="1" applyFont="1" applyFill="1" applyBorder="1" applyAlignment="1" applyProtection="1">
      <alignment horizontal="center"/>
      <protection/>
    </xf>
    <xf numFmtId="2" fontId="0" fillId="34" borderId="97" xfId="0" applyNumberFormat="1" applyFont="1" applyFill="1" applyBorder="1" applyAlignment="1" applyProtection="1">
      <alignment horizontal="center"/>
      <protection/>
    </xf>
    <xf numFmtId="2" fontId="0" fillId="34" borderId="95" xfId="0" applyNumberFormat="1" applyFont="1" applyFill="1" applyBorder="1" applyAlignment="1" applyProtection="1">
      <alignment vertical="center"/>
      <protection/>
    </xf>
    <xf numFmtId="2" fontId="0" fillId="34" borderId="93" xfId="0" applyNumberFormat="1" applyFill="1" applyBorder="1" applyAlignment="1" applyProtection="1">
      <alignment vertical="center"/>
      <protection/>
    </xf>
    <xf numFmtId="0" fontId="0" fillId="34" borderId="56" xfId="0" applyFont="1" applyFill="1" applyBorder="1" applyAlignment="1" applyProtection="1">
      <alignment horizontal="center" vertical="center"/>
      <protection/>
    </xf>
    <xf numFmtId="0" fontId="0" fillId="34" borderId="80" xfId="0" applyFont="1" applyFill="1" applyBorder="1" applyAlignment="1" applyProtection="1">
      <alignment horizontal="center" vertical="center"/>
      <protection/>
    </xf>
    <xf numFmtId="2" fontId="0" fillId="33" borderId="67" xfId="0" applyNumberFormat="1" applyFont="1" applyFill="1" applyBorder="1" applyAlignment="1" applyProtection="1">
      <alignment horizontal="center"/>
      <protection locked="0"/>
    </xf>
    <xf numFmtId="2" fontId="0" fillId="33" borderId="98" xfId="0" applyNumberFormat="1" applyFont="1" applyFill="1" applyBorder="1" applyAlignment="1" applyProtection="1">
      <alignment horizontal="center"/>
      <protection locked="0"/>
    </xf>
    <xf numFmtId="0" fontId="1" fillId="34" borderId="0" xfId="0" applyFont="1" applyFill="1" applyAlignment="1" applyProtection="1">
      <alignment horizontal="center" vertical="center" wrapText="1"/>
      <protection/>
    </xf>
    <xf numFmtId="0" fontId="0" fillId="34" borderId="36" xfId="0" applyFont="1" applyFill="1" applyBorder="1" applyAlignment="1" applyProtection="1">
      <alignment horizontal="center"/>
      <protection/>
    </xf>
    <xf numFmtId="0" fontId="0" fillId="34" borderId="55" xfId="0" applyFill="1" applyBorder="1" applyAlignment="1" applyProtection="1">
      <alignment horizontal="center" vertical="center" wrapText="1"/>
      <protection/>
    </xf>
    <xf numFmtId="0" fontId="0" fillId="34" borderId="56" xfId="0" applyFill="1" applyBorder="1" applyAlignment="1" applyProtection="1">
      <alignment horizontal="center" vertical="center" wrapText="1"/>
      <protection/>
    </xf>
    <xf numFmtId="0" fontId="0" fillId="34" borderId="86" xfId="0" applyFill="1" applyBorder="1" applyAlignment="1" applyProtection="1">
      <alignment horizontal="center" vertical="center" wrapText="1"/>
      <protection/>
    </xf>
    <xf numFmtId="2" fontId="0" fillId="34" borderId="66" xfId="0" applyNumberFormat="1" applyFont="1" applyFill="1" applyBorder="1" applyAlignment="1" applyProtection="1">
      <alignment vertical="center"/>
      <protection/>
    </xf>
    <xf numFmtId="2" fontId="0" fillId="34" borderId="65" xfId="0" applyNumberFormat="1" applyFill="1" applyBorder="1" applyAlignment="1" applyProtection="1">
      <alignment vertical="center"/>
      <protection/>
    </xf>
    <xf numFmtId="2" fontId="0" fillId="34" borderId="24" xfId="0" applyNumberFormat="1" applyFont="1" applyFill="1" applyBorder="1" applyAlignment="1" applyProtection="1">
      <alignment vertical="center"/>
      <protection/>
    </xf>
    <xf numFmtId="2" fontId="0" fillId="34" borderId="26" xfId="0" applyNumberFormat="1" applyFill="1" applyBorder="1" applyAlignment="1" applyProtection="1">
      <alignment vertical="center"/>
      <protection/>
    </xf>
    <xf numFmtId="2" fontId="0" fillId="34" borderId="99" xfId="0" applyNumberFormat="1" applyFont="1" applyFill="1" applyBorder="1" applyAlignment="1" applyProtection="1">
      <alignment horizontal="right" vertical="center"/>
      <protection/>
    </xf>
    <xf numFmtId="2" fontId="0" fillId="34" borderId="28" xfId="0" applyNumberFormat="1" applyFont="1" applyFill="1" applyBorder="1" applyAlignment="1" applyProtection="1">
      <alignment horizontal="right" vertical="center"/>
      <protection/>
    </xf>
    <xf numFmtId="2" fontId="0" fillId="34" borderId="29" xfId="0" applyNumberFormat="1" applyFont="1" applyFill="1" applyBorder="1" applyAlignment="1" applyProtection="1">
      <alignment horizontal="right" vertical="center"/>
      <protection/>
    </xf>
    <xf numFmtId="2" fontId="0" fillId="34" borderId="100" xfId="0" applyNumberFormat="1" applyFill="1" applyBorder="1" applyAlignment="1" applyProtection="1">
      <alignment horizontal="right" vertical="center"/>
      <protection/>
    </xf>
    <xf numFmtId="2" fontId="0" fillId="34" borderId="36" xfId="0" applyNumberFormat="1" applyFill="1" applyBorder="1" applyAlignment="1" applyProtection="1">
      <alignment horizontal="right" vertical="center"/>
      <protection/>
    </xf>
    <xf numFmtId="2" fontId="0" fillId="34" borderId="37" xfId="0" applyNumberFormat="1" applyFill="1" applyBorder="1" applyAlignment="1" applyProtection="1">
      <alignment horizontal="right" vertical="center"/>
      <protection/>
    </xf>
    <xf numFmtId="0" fontId="0" fillId="34" borderId="74" xfId="0" applyFont="1" applyFill="1" applyBorder="1" applyAlignment="1" applyProtection="1">
      <alignment horizontal="center" vertical="center"/>
      <protection/>
    </xf>
    <xf numFmtId="0" fontId="5" fillId="34" borderId="0" xfId="0" applyFont="1" applyFill="1" applyAlignment="1" applyProtection="1">
      <alignment horizontal="left"/>
      <protection/>
    </xf>
    <xf numFmtId="0" fontId="5" fillId="34" borderId="36" xfId="0" applyFont="1" applyFill="1" applyBorder="1" applyAlignment="1" applyProtection="1">
      <alignment horizontal="center"/>
      <protection/>
    </xf>
    <xf numFmtId="0" fontId="36" fillId="34" borderId="83" xfId="0" applyFont="1" applyFill="1" applyBorder="1" applyAlignment="1" applyProtection="1">
      <alignment horizontal="justify"/>
      <protection/>
    </xf>
    <xf numFmtId="0" fontId="36" fillId="34" borderId="28" xfId="0" applyFont="1" applyFill="1" applyBorder="1" applyAlignment="1" applyProtection="1">
      <alignment horizontal="justify"/>
      <protection/>
    </xf>
    <xf numFmtId="0" fontId="36" fillId="34" borderId="29" xfId="0" applyFont="1" applyFill="1" applyBorder="1" applyAlignment="1" applyProtection="1">
      <alignment horizontal="justify"/>
      <protection/>
    </xf>
    <xf numFmtId="0" fontId="36" fillId="34" borderId="18" xfId="0" applyFont="1" applyFill="1" applyBorder="1" applyAlignment="1" applyProtection="1">
      <alignment horizontal="justify"/>
      <protection/>
    </xf>
    <xf numFmtId="0" fontId="36" fillId="34" borderId="0" xfId="0" applyFont="1" applyFill="1" applyBorder="1" applyAlignment="1" applyProtection="1">
      <alignment horizontal="justify"/>
      <protection/>
    </xf>
    <xf numFmtId="0" fontId="36" fillId="34" borderId="19" xfId="0" applyFont="1" applyFill="1" applyBorder="1" applyAlignment="1" applyProtection="1">
      <alignment horizontal="justify"/>
      <protection/>
    </xf>
    <xf numFmtId="0" fontId="36" fillId="34" borderId="35" xfId="0" applyFont="1" applyFill="1" applyBorder="1" applyAlignment="1" applyProtection="1">
      <alignment horizontal="justify"/>
      <protection/>
    </xf>
    <xf numFmtId="0" fontId="36" fillId="34" borderId="36" xfId="0" applyFont="1" applyFill="1" applyBorder="1" applyAlignment="1" applyProtection="1">
      <alignment horizontal="justify"/>
      <protection/>
    </xf>
    <xf numFmtId="0" fontId="36" fillId="34" borderId="37" xfId="0" applyFont="1" applyFill="1" applyBorder="1" applyAlignment="1" applyProtection="1">
      <alignment horizontal="justify"/>
      <protection/>
    </xf>
    <xf numFmtId="0" fontId="0" fillId="34" borderId="24" xfId="0" applyFill="1" applyBorder="1" applyAlignment="1" applyProtection="1">
      <alignment horizontal="center" textRotation="90"/>
      <protection/>
    </xf>
    <xf numFmtId="0" fontId="0" fillId="34" borderId="26" xfId="0" applyFill="1" applyBorder="1" applyAlignment="1" applyProtection="1">
      <alignment horizontal="center" textRotation="90"/>
      <protection/>
    </xf>
    <xf numFmtId="0" fontId="41" fillId="33" borderId="0" xfId="0" applyFont="1" applyFill="1" applyBorder="1" applyAlignment="1" applyProtection="1">
      <alignment horizontal="left" wrapText="1"/>
      <protection/>
    </xf>
    <xf numFmtId="0" fontId="4" fillId="34" borderId="0" xfId="0" applyFont="1" applyFill="1" applyBorder="1" applyAlignment="1" applyProtection="1">
      <alignment/>
      <protection/>
    </xf>
    <xf numFmtId="0" fontId="52" fillId="34" borderId="0" xfId="0" applyFont="1" applyFill="1" applyBorder="1" applyAlignment="1" applyProtection="1">
      <alignment/>
      <protection/>
    </xf>
    <xf numFmtId="0" fontId="49" fillId="34" borderId="36" xfId="0" applyFont="1" applyFill="1" applyBorder="1" applyAlignment="1" applyProtection="1">
      <alignment/>
      <protection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B2B2B2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969696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0</xdr:colOff>
      <xdr:row>139</xdr:row>
      <xdr:rowOff>0</xdr:rowOff>
    </xdr:from>
    <xdr:ext cx="76200" cy="200025"/>
    <xdr:sp fLocksText="0">
      <xdr:nvSpPr>
        <xdr:cNvPr id="1" name="Text Box 2"/>
        <xdr:cNvSpPr txBox="1">
          <a:spLocks noChangeArrowheads="1"/>
        </xdr:cNvSpPr>
      </xdr:nvSpPr>
      <xdr:spPr>
        <a:xfrm>
          <a:off x="7524750" y="20593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139</xdr:row>
      <xdr:rowOff>0</xdr:rowOff>
    </xdr:from>
    <xdr:ext cx="76200" cy="200025"/>
    <xdr:sp fLocksText="0">
      <xdr:nvSpPr>
        <xdr:cNvPr id="2" name="Text Box 23"/>
        <xdr:cNvSpPr txBox="1">
          <a:spLocks noChangeArrowheads="1"/>
        </xdr:cNvSpPr>
      </xdr:nvSpPr>
      <xdr:spPr>
        <a:xfrm>
          <a:off x="7524750" y="20593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36</xdr:row>
      <xdr:rowOff>0</xdr:rowOff>
    </xdr:from>
    <xdr:to>
      <xdr:col>2</xdr:col>
      <xdr:colOff>0</xdr:colOff>
      <xdr:row>36</xdr:row>
      <xdr:rowOff>76200</xdr:rowOff>
    </xdr:to>
    <xdr:sp>
      <xdr:nvSpPr>
        <xdr:cNvPr id="1" name="AutoShape 1"/>
        <xdr:cNvSpPr>
          <a:spLocks/>
        </xdr:cNvSpPr>
      </xdr:nvSpPr>
      <xdr:spPr>
        <a:xfrm rot="10800000" flipV="1">
          <a:off x="676275" y="5381625"/>
          <a:ext cx="600075" cy="76200"/>
        </a:xfrm>
        <a:prstGeom prst="bentConnector3">
          <a:avLst>
            <a:gd name="adj" fmla="val 49208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123825</xdr:colOff>
      <xdr:row>36</xdr:row>
      <xdr:rowOff>0</xdr:rowOff>
    </xdr:from>
    <xdr:to>
      <xdr:col>11</xdr:col>
      <xdr:colOff>581025</xdr:colOff>
      <xdr:row>36</xdr:row>
      <xdr:rowOff>76200</xdr:rowOff>
    </xdr:to>
    <xdr:sp>
      <xdr:nvSpPr>
        <xdr:cNvPr id="2" name="AutoShape 2"/>
        <xdr:cNvSpPr>
          <a:spLocks/>
        </xdr:cNvSpPr>
      </xdr:nvSpPr>
      <xdr:spPr>
        <a:xfrm>
          <a:off x="5200650" y="5381625"/>
          <a:ext cx="590550" cy="76200"/>
        </a:xfrm>
        <a:prstGeom prst="bentConnector3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657225</xdr:colOff>
      <xdr:row>54</xdr:row>
      <xdr:rowOff>0</xdr:rowOff>
    </xdr:from>
    <xdr:to>
      <xdr:col>2</xdr:col>
      <xdr:colOff>19050</xdr:colOff>
      <xdr:row>54</xdr:row>
      <xdr:rowOff>76200</xdr:rowOff>
    </xdr:to>
    <xdr:sp>
      <xdr:nvSpPr>
        <xdr:cNvPr id="3" name="AutoShape 3"/>
        <xdr:cNvSpPr>
          <a:spLocks/>
        </xdr:cNvSpPr>
      </xdr:nvSpPr>
      <xdr:spPr>
        <a:xfrm rot="10800000" flipV="1">
          <a:off x="657225" y="8001000"/>
          <a:ext cx="638175" cy="76200"/>
        </a:xfrm>
        <a:prstGeom prst="bentConnector3">
          <a:avLst>
            <a:gd name="adj" fmla="val 49254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123825</xdr:colOff>
      <xdr:row>54</xdr:row>
      <xdr:rowOff>0</xdr:rowOff>
    </xdr:from>
    <xdr:to>
      <xdr:col>11</xdr:col>
      <xdr:colOff>581025</xdr:colOff>
      <xdr:row>54</xdr:row>
      <xdr:rowOff>76200</xdr:rowOff>
    </xdr:to>
    <xdr:sp>
      <xdr:nvSpPr>
        <xdr:cNvPr id="4" name="AutoShape 4"/>
        <xdr:cNvSpPr>
          <a:spLocks/>
        </xdr:cNvSpPr>
      </xdr:nvSpPr>
      <xdr:spPr>
        <a:xfrm>
          <a:off x="5200650" y="8001000"/>
          <a:ext cx="590550" cy="76200"/>
        </a:xfrm>
        <a:prstGeom prst="bentConnector3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333375</xdr:colOff>
      <xdr:row>38</xdr:row>
      <xdr:rowOff>9525</xdr:rowOff>
    </xdr:from>
    <xdr:to>
      <xdr:col>0</xdr:col>
      <xdr:colOff>333375</xdr:colOff>
      <xdr:row>51</xdr:row>
      <xdr:rowOff>85725</xdr:rowOff>
    </xdr:to>
    <xdr:sp>
      <xdr:nvSpPr>
        <xdr:cNvPr id="5" name="AutoShape 5"/>
        <xdr:cNvSpPr>
          <a:spLocks/>
        </xdr:cNvSpPr>
      </xdr:nvSpPr>
      <xdr:spPr>
        <a:xfrm rot="5400000">
          <a:off x="333375" y="5715000"/>
          <a:ext cx="0" cy="20193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333375</xdr:colOff>
      <xdr:row>38</xdr:row>
      <xdr:rowOff>9525</xdr:rowOff>
    </xdr:from>
    <xdr:to>
      <xdr:col>12</xdr:col>
      <xdr:colOff>333375</xdr:colOff>
      <xdr:row>51</xdr:row>
      <xdr:rowOff>133350</xdr:rowOff>
    </xdr:to>
    <xdr:sp>
      <xdr:nvSpPr>
        <xdr:cNvPr id="6" name="AutoShape 6"/>
        <xdr:cNvSpPr>
          <a:spLocks/>
        </xdr:cNvSpPr>
      </xdr:nvSpPr>
      <xdr:spPr>
        <a:xfrm rot="5400000">
          <a:off x="6153150" y="5715000"/>
          <a:ext cx="0" cy="20669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333375</xdr:colOff>
      <xdr:row>55</xdr:row>
      <xdr:rowOff>38100</xdr:rowOff>
    </xdr:from>
    <xdr:to>
      <xdr:col>0</xdr:col>
      <xdr:colOff>333375</xdr:colOff>
      <xdr:row>57</xdr:row>
      <xdr:rowOff>0</xdr:rowOff>
    </xdr:to>
    <xdr:sp>
      <xdr:nvSpPr>
        <xdr:cNvPr id="7" name="AutoShape 7"/>
        <xdr:cNvSpPr>
          <a:spLocks/>
        </xdr:cNvSpPr>
      </xdr:nvSpPr>
      <xdr:spPr>
        <a:xfrm rot="5400000">
          <a:off x="333375" y="8201025"/>
          <a:ext cx="0" cy="2857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333375</xdr:colOff>
      <xdr:row>55</xdr:row>
      <xdr:rowOff>28575</xdr:rowOff>
    </xdr:from>
    <xdr:to>
      <xdr:col>12</xdr:col>
      <xdr:colOff>333375</xdr:colOff>
      <xdr:row>56</xdr:row>
      <xdr:rowOff>152400</xdr:rowOff>
    </xdr:to>
    <xdr:sp>
      <xdr:nvSpPr>
        <xdr:cNvPr id="8" name="AutoShape 8"/>
        <xdr:cNvSpPr>
          <a:spLocks/>
        </xdr:cNvSpPr>
      </xdr:nvSpPr>
      <xdr:spPr>
        <a:xfrm rot="5400000">
          <a:off x="6153150" y="8191500"/>
          <a:ext cx="0" cy="2857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76200</xdr:colOff>
      <xdr:row>58</xdr:row>
      <xdr:rowOff>76200</xdr:rowOff>
    </xdr:from>
    <xdr:to>
      <xdr:col>2</xdr:col>
      <xdr:colOff>762000</xdr:colOff>
      <xdr:row>58</xdr:row>
      <xdr:rowOff>76200</xdr:rowOff>
    </xdr:to>
    <xdr:sp>
      <xdr:nvSpPr>
        <xdr:cNvPr id="9" name="AutoShape 9"/>
        <xdr:cNvSpPr>
          <a:spLocks/>
        </xdr:cNvSpPr>
      </xdr:nvSpPr>
      <xdr:spPr>
        <a:xfrm rot="10800000">
          <a:off x="742950" y="8724900"/>
          <a:ext cx="12954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58</xdr:row>
      <xdr:rowOff>66675</xdr:rowOff>
    </xdr:from>
    <xdr:to>
      <xdr:col>11</xdr:col>
      <xdr:colOff>542925</xdr:colOff>
      <xdr:row>58</xdr:row>
      <xdr:rowOff>66675</xdr:rowOff>
    </xdr:to>
    <xdr:sp>
      <xdr:nvSpPr>
        <xdr:cNvPr id="10" name="AutoShape 10"/>
        <xdr:cNvSpPr>
          <a:spLocks/>
        </xdr:cNvSpPr>
      </xdr:nvSpPr>
      <xdr:spPr>
        <a:xfrm>
          <a:off x="4114800" y="8715375"/>
          <a:ext cx="16383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76200</xdr:colOff>
      <xdr:row>62</xdr:row>
      <xdr:rowOff>76200</xdr:rowOff>
    </xdr:from>
    <xdr:to>
      <xdr:col>2</xdr:col>
      <xdr:colOff>1276350</xdr:colOff>
      <xdr:row>62</xdr:row>
      <xdr:rowOff>76200</xdr:rowOff>
    </xdr:to>
    <xdr:sp>
      <xdr:nvSpPr>
        <xdr:cNvPr id="11" name="AutoShape 11"/>
        <xdr:cNvSpPr>
          <a:spLocks/>
        </xdr:cNvSpPr>
      </xdr:nvSpPr>
      <xdr:spPr>
        <a:xfrm rot="10800000">
          <a:off x="742950" y="9372600"/>
          <a:ext cx="18097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114300</xdr:colOff>
      <xdr:row>62</xdr:row>
      <xdr:rowOff>76200</xdr:rowOff>
    </xdr:from>
    <xdr:to>
      <xdr:col>11</xdr:col>
      <xdr:colOff>561975</xdr:colOff>
      <xdr:row>62</xdr:row>
      <xdr:rowOff>76200</xdr:rowOff>
    </xdr:to>
    <xdr:sp>
      <xdr:nvSpPr>
        <xdr:cNvPr id="12" name="AutoShape 12"/>
        <xdr:cNvSpPr>
          <a:spLocks/>
        </xdr:cNvSpPr>
      </xdr:nvSpPr>
      <xdr:spPr>
        <a:xfrm>
          <a:off x="3448050" y="9372600"/>
          <a:ext cx="23241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657225</xdr:colOff>
      <xdr:row>98</xdr:row>
      <xdr:rowOff>0</xdr:rowOff>
    </xdr:from>
    <xdr:to>
      <xdr:col>2</xdr:col>
      <xdr:colOff>19050</xdr:colOff>
      <xdr:row>98</xdr:row>
      <xdr:rowOff>76200</xdr:rowOff>
    </xdr:to>
    <xdr:sp>
      <xdr:nvSpPr>
        <xdr:cNvPr id="13" name="AutoShape 13"/>
        <xdr:cNvSpPr>
          <a:spLocks/>
        </xdr:cNvSpPr>
      </xdr:nvSpPr>
      <xdr:spPr>
        <a:xfrm rot="10800000" flipV="1">
          <a:off x="657225" y="14535150"/>
          <a:ext cx="638175" cy="76200"/>
        </a:xfrm>
        <a:prstGeom prst="bentConnector3">
          <a:avLst>
            <a:gd name="adj" fmla="val 49254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123825</xdr:colOff>
      <xdr:row>98</xdr:row>
      <xdr:rowOff>0</xdr:rowOff>
    </xdr:from>
    <xdr:to>
      <xdr:col>11</xdr:col>
      <xdr:colOff>581025</xdr:colOff>
      <xdr:row>98</xdr:row>
      <xdr:rowOff>76200</xdr:rowOff>
    </xdr:to>
    <xdr:sp>
      <xdr:nvSpPr>
        <xdr:cNvPr id="14" name="AutoShape 14"/>
        <xdr:cNvSpPr>
          <a:spLocks/>
        </xdr:cNvSpPr>
      </xdr:nvSpPr>
      <xdr:spPr>
        <a:xfrm>
          <a:off x="5200650" y="14535150"/>
          <a:ext cx="590550" cy="76200"/>
        </a:xfrm>
        <a:prstGeom prst="bentConnector3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333375</xdr:colOff>
      <xdr:row>82</xdr:row>
      <xdr:rowOff>38100</xdr:rowOff>
    </xdr:from>
    <xdr:to>
      <xdr:col>0</xdr:col>
      <xdr:colOff>333375</xdr:colOff>
      <xdr:row>95</xdr:row>
      <xdr:rowOff>104775</xdr:rowOff>
    </xdr:to>
    <xdr:sp>
      <xdr:nvSpPr>
        <xdr:cNvPr id="15" name="AutoShape 15"/>
        <xdr:cNvSpPr>
          <a:spLocks/>
        </xdr:cNvSpPr>
      </xdr:nvSpPr>
      <xdr:spPr>
        <a:xfrm rot="5400000">
          <a:off x="333375" y="12277725"/>
          <a:ext cx="0" cy="20097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342900</xdr:colOff>
      <xdr:row>82</xdr:row>
      <xdr:rowOff>47625</xdr:rowOff>
    </xdr:from>
    <xdr:to>
      <xdr:col>12</xdr:col>
      <xdr:colOff>342900</xdr:colOff>
      <xdr:row>95</xdr:row>
      <xdr:rowOff>133350</xdr:rowOff>
    </xdr:to>
    <xdr:sp>
      <xdr:nvSpPr>
        <xdr:cNvPr id="16" name="AutoShape 16"/>
        <xdr:cNvSpPr>
          <a:spLocks/>
        </xdr:cNvSpPr>
      </xdr:nvSpPr>
      <xdr:spPr>
        <a:xfrm rot="5400000">
          <a:off x="6162675" y="12287250"/>
          <a:ext cx="0" cy="20288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333375</xdr:colOff>
      <xdr:row>64</xdr:row>
      <xdr:rowOff>47625</xdr:rowOff>
    </xdr:from>
    <xdr:to>
      <xdr:col>0</xdr:col>
      <xdr:colOff>333375</xdr:colOff>
      <xdr:row>77</xdr:row>
      <xdr:rowOff>142875</xdr:rowOff>
    </xdr:to>
    <xdr:sp>
      <xdr:nvSpPr>
        <xdr:cNvPr id="17" name="AutoShape 17"/>
        <xdr:cNvSpPr>
          <a:spLocks/>
        </xdr:cNvSpPr>
      </xdr:nvSpPr>
      <xdr:spPr>
        <a:xfrm rot="5400000">
          <a:off x="333375" y="9667875"/>
          <a:ext cx="0" cy="20383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342900</xdr:colOff>
      <xdr:row>64</xdr:row>
      <xdr:rowOff>28575</xdr:rowOff>
    </xdr:from>
    <xdr:to>
      <xdr:col>12</xdr:col>
      <xdr:colOff>342900</xdr:colOff>
      <xdr:row>77</xdr:row>
      <xdr:rowOff>133350</xdr:rowOff>
    </xdr:to>
    <xdr:sp>
      <xdr:nvSpPr>
        <xdr:cNvPr id="18" name="AutoShape 18"/>
        <xdr:cNvSpPr>
          <a:spLocks/>
        </xdr:cNvSpPr>
      </xdr:nvSpPr>
      <xdr:spPr>
        <a:xfrm rot="5400000">
          <a:off x="6162675" y="9648825"/>
          <a:ext cx="0" cy="20478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657225</xdr:colOff>
      <xdr:row>116</xdr:row>
      <xdr:rowOff>0</xdr:rowOff>
    </xdr:from>
    <xdr:to>
      <xdr:col>2</xdr:col>
      <xdr:colOff>19050</xdr:colOff>
      <xdr:row>116</xdr:row>
      <xdr:rowOff>76200</xdr:rowOff>
    </xdr:to>
    <xdr:sp>
      <xdr:nvSpPr>
        <xdr:cNvPr id="19" name="AutoShape 19"/>
        <xdr:cNvSpPr>
          <a:spLocks/>
        </xdr:cNvSpPr>
      </xdr:nvSpPr>
      <xdr:spPr>
        <a:xfrm rot="10800000" flipV="1">
          <a:off x="657225" y="17154525"/>
          <a:ext cx="638175" cy="76200"/>
        </a:xfrm>
        <a:prstGeom prst="bentConnector3">
          <a:avLst>
            <a:gd name="adj" fmla="val 49254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123825</xdr:colOff>
      <xdr:row>116</xdr:row>
      <xdr:rowOff>0</xdr:rowOff>
    </xdr:from>
    <xdr:to>
      <xdr:col>11</xdr:col>
      <xdr:colOff>581025</xdr:colOff>
      <xdr:row>116</xdr:row>
      <xdr:rowOff>76200</xdr:rowOff>
    </xdr:to>
    <xdr:sp>
      <xdr:nvSpPr>
        <xdr:cNvPr id="20" name="AutoShape 20"/>
        <xdr:cNvSpPr>
          <a:spLocks/>
        </xdr:cNvSpPr>
      </xdr:nvSpPr>
      <xdr:spPr>
        <a:xfrm>
          <a:off x="5200650" y="17154525"/>
          <a:ext cx="590550" cy="76200"/>
        </a:xfrm>
        <a:prstGeom prst="bentConnector3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361950</xdr:colOff>
      <xdr:row>100</xdr:row>
      <xdr:rowOff>28575</xdr:rowOff>
    </xdr:from>
    <xdr:to>
      <xdr:col>0</xdr:col>
      <xdr:colOff>361950</xdr:colOff>
      <xdr:row>113</xdr:row>
      <xdr:rowOff>123825</xdr:rowOff>
    </xdr:to>
    <xdr:sp>
      <xdr:nvSpPr>
        <xdr:cNvPr id="21" name="AutoShape 21"/>
        <xdr:cNvSpPr>
          <a:spLocks/>
        </xdr:cNvSpPr>
      </xdr:nvSpPr>
      <xdr:spPr>
        <a:xfrm rot="5400000">
          <a:off x="361950" y="14887575"/>
          <a:ext cx="0" cy="20383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352425</xdr:colOff>
      <xdr:row>100</xdr:row>
      <xdr:rowOff>47625</xdr:rowOff>
    </xdr:from>
    <xdr:to>
      <xdr:col>12</xdr:col>
      <xdr:colOff>352425</xdr:colOff>
      <xdr:row>113</xdr:row>
      <xdr:rowOff>114300</xdr:rowOff>
    </xdr:to>
    <xdr:sp>
      <xdr:nvSpPr>
        <xdr:cNvPr id="22" name="AutoShape 22"/>
        <xdr:cNvSpPr>
          <a:spLocks/>
        </xdr:cNvSpPr>
      </xdr:nvSpPr>
      <xdr:spPr>
        <a:xfrm rot="5400000">
          <a:off x="6172200" y="14906625"/>
          <a:ext cx="0" cy="20097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342900</xdr:colOff>
      <xdr:row>117</xdr:row>
      <xdr:rowOff>38100</xdr:rowOff>
    </xdr:from>
    <xdr:to>
      <xdr:col>0</xdr:col>
      <xdr:colOff>342900</xdr:colOff>
      <xdr:row>119</xdr:row>
      <xdr:rowOff>0</xdr:rowOff>
    </xdr:to>
    <xdr:sp>
      <xdr:nvSpPr>
        <xdr:cNvPr id="23" name="AutoShape 23"/>
        <xdr:cNvSpPr>
          <a:spLocks/>
        </xdr:cNvSpPr>
      </xdr:nvSpPr>
      <xdr:spPr>
        <a:xfrm rot="5400000">
          <a:off x="342900" y="17354550"/>
          <a:ext cx="0" cy="2857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333375</xdr:colOff>
      <xdr:row>117</xdr:row>
      <xdr:rowOff>28575</xdr:rowOff>
    </xdr:from>
    <xdr:to>
      <xdr:col>12</xdr:col>
      <xdr:colOff>333375</xdr:colOff>
      <xdr:row>118</xdr:row>
      <xdr:rowOff>152400</xdr:rowOff>
    </xdr:to>
    <xdr:sp>
      <xdr:nvSpPr>
        <xdr:cNvPr id="24" name="AutoShape 24"/>
        <xdr:cNvSpPr>
          <a:spLocks/>
        </xdr:cNvSpPr>
      </xdr:nvSpPr>
      <xdr:spPr>
        <a:xfrm rot="5400000">
          <a:off x="6153150" y="17345025"/>
          <a:ext cx="0" cy="2857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76200</xdr:colOff>
      <xdr:row>120</xdr:row>
      <xdr:rowOff>76200</xdr:rowOff>
    </xdr:from>
    <xdr:to>
      <xdr:col>2</xdr:col>
      <xdr:colOff>762000</xdr:colOff>
      <xdr:row>120</xdr:row>
      <xdr:rowOff>76200</xdr:rowOff>
    </xdr:to>
    <xdr:sp>
      <xdr:nvSpPr>
        <xdr:cNvPr id="25" name="AutoShape 25"/>
        <xdr:cNvSpPr>
          <a:spLocks/>
        </xdr:cNvSpPr>
      </xdr:nvSpPr>
      <xdr:spPr>
        <a:xfrm rot="10800000">
          <a:off x="742950" y="17878425"/>
          <a:ext cx="12954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120</xdr:row>
      <xdr:rowOff>66675</xdr:rowOff>
    </xdr:from>
    <xdr:to>
      <xdr:col>11</xdr:col>
      <xdr:colOff>542925</xdr:colOff>
      <xdr:row>120</xdr:row>
      <xdr:rowOff>66675</xdr:rowOff>
    </xdr:to>
    <xdr:sp>
      <xdr:nvSpPr>
        <xdr:cNvPr id="26" name="AutoShape 26"/>
        <xdr:cNvSpPr>
          <a:spLocks/>
        </xdr:cNvSpPr>
      </xdr:nvSpPr>
      <xdr:spPr>
        <a:xfrm>
          <a:off x="4114800" y="17868900"/>
          <a:ext cx="16383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76200</xdr:colOff>
      <xdr:row>124</xdr:row>
      <xdr:rowOff>76200</xdr:rowOff>
    </xdr:from>
    <xdr:to>
      <xdr:col>2</xdr:col>
      <xdr:colOff>1276350</xdr:colOff>
      <xdr:row>124</xdr:row>
      <xdr:rowOff>76200</xdr:rowOff>
    </xdr:to>
    <xdr:sp>
      <xdr:nvSpPr>
        <xdr:cNvPr id="27" name="AutoShape 27"/>
        <xdr:cNvSpPr>
          <a:spLocks/>
        </xdr:cNvSpPr>
      </xdr:nvSpPr>
      <xdr:spPr>
        <a:xfrm rot="10800000">
          <a:off x="742950" y="19097625"/>
          <a:ext cx="18097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114300</xdr:colOff>
      <xdr:row>124</xdr:row>
      <xdr:rowOff>76200</xdr:rowOff>
    </xdr:from>
    <xdr:to>
      <xdr:col>11</xdr:col>
      <xdr:colOff>561975</xdr:colOff>
      <xdr:row>124</xdr:row>
      <xdr:rowOff>76200</xdr:rowOff>
    </xdr:to>
    <xdr:sp>
      <xdr:nvSpPr>
        <xdr:cNvPr id="28" name="AutoShape 28"/>
        <xdr:cNvSpPr>
          <a:spLocks/>
        </xdr:cNvSpPr>
      </xdr:nvSpPr>
      <xdr:spPr>
        <a:xfrm>
          <a:off x="3448050" y="19097625"/>
          <a:ext cx="23241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657225</xdr:colOff>
      <xdr:row>160</xdr:row>
      <xdr:rowOff>0</xdr:rowOff>
    </xdr:from>
    <xdr:to>
      <xdr:col>2</xdr:col>
      <xdr:colOff>19050</xdr:colOff>
      <xdr:row>160</xdr:row>
      <xdr:rowOff>76200</xdr:rowOff>
    </xdr:to>
    <xdr:sp>
      <xdr:nvSpPr>
        <xdr:cNvPr id="29" name="AutoShape 29"/>
        <xdr:cNvSpPr>
          <a:spLocks/>
        </xdr:cNvSpPr>
      </xdr:nvSpPr>
      <xdr:spPr>
        <a:xfrm rot="10800000" flipV="1">
          <a:off x="657225" y="24450675"/>
          <a:ext cx="638175" cy="76200"/>
        </a:xfrm>
        <a:prstGeom prst="bentConnector3">
          <a:avLst>
            <a:gd name="adj" fmla="val 49254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123825</xdr:colOff>
      <xdr:row>160</xdr:row>
      <xdr:rowOff>0</xdr:rowOff>
    </xdr:from>
    <xdr:to>
      <xdr:col>11</xdr:col>
      <xdr:colOff>581025</xdr:colOff>
      <xdr:row>160</xdr:row>
      <xdr:rowOff>76200</xdr:rowOff>
    </xdr:to>
    <xdr:sp>
      <xdr:nvSpPr>
        <xdr:cNvPr id="30" name="AutoShape 30"/>
        <xdr:cNvSpPr>
          <a:spLocks/>
        </xdr:cNvSpPr>
      </xdr:nvSpPr>
      <xdr:spPr>
        <a:xfrm>
          <a:off x="5200650" y="24450675"/>
          <a:ext cx="590550" cy="76200"/>
        </a:xfrm>
        <a:prstGeom prst="bentConnector3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371475</xdr:colOff>
      <xdr:row>144</xdr:row>
      <xdr:rowOff>57150</xdr:rowOff>
    </xdr:from>
    <xdr:to>
      <xdr:col>0</xdr:col>
      <xdr:colOff>371475</xdr:colOff>
      <xdr:row>158</xdr:row>
      <xdr:rowOff>0</xdr:rowOff>
    </xdr:to>
    <xdr:sp>
      <xdr:nvSpPr>
        <xdr:cNvPr id="31" name="AutoShape 31"/>
        <xdr:cNvSpPr>
          <a:spLocks/>
        </xdr:cNvSpPr>
      </xdr:nvSpPr>
      <xdr:spPr>
        <a:xfrm rot="5400000">
          <a:off x="371475" y="22021800"/>
          <a:ext cx="0" cy="22383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352425</xdr:colOff>
      <xdr:row>144</xdr:row>
      <xdr:rowOff>57150</xdr:rowOff>
    </xdr:from>
    <xdr:to>
      <xdr:col>12</xdr:col>
      <xdr:colOff>352425</xdr:colOff>
      <xdr:row>157</xdr:row>
      <xdr:rowOff>152400</xdr:rowOff>
    </xdr:to>
    <xdr:sp>
      <xdr:nvSpPr>
        <xdr:cNvPr id="32" name="AutoShape 32"/>
        <xdr:cNvSpPr>
          <a:spLocks/>
        </xdr:cNvSpPr>
      </xdr:nvSpPr>
      <xdr:spPr>
        <a:xfrm rot="5400000">
          <a:off x="6172200" y="22021800"/>
          <a:ext cx="0" cy="22288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371475</xdr:colOff>
      <xdr:row>126</xdr:row>
      <xdr:rowOff>57150</xdr:rowOff>
    </xdr:from>
    <xdr:to>
      <xdr:col>0</xdr:col>
      <xdr:colOff>371475</xdr:colOff>
      <xdr:row>139</xdr:row>
      <xdr:rowOff>142875</xdr:rowOff>
    </xdr:to>
    <xdr:sp>
      <xdr:nvSpPr>
        <xdr:cNvPr id="33" name="AutoShape 33"/>
        <xdr:cNvSpPr>
          <a:spLocks/>
        </xdr:cNvSpPr>
      </xdr:nvSpPr>
      <xdr:spPr>
        <a:xfrm rot="5400000">
          <a:off x="371475" y="19402425"/>
          <a:ext cx="0" cy="20288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352425</xdr:colOff>
      <xdr:row>126</xdr:row>
      <xdr:rowOff>47625</xdr:rowOff>
    </xdr:from>
    <xdr:to>
      <xdr:col>12</xdr:col>
      <xdr:colOff>352425</xdr:colOff>
      <xdr:row>139</xdr:row>
      <xdr:rowOff>95250</xdr:rowOff>
    </xdr:to>
    <xdr:sp>
      <xdr:nvSpPr>
        <xdr:cNvPr id="34" name="AutoShape 34"/>
        <xdr:cNvSpPr>
          <a:spLocks/>
        </xdr:cNvSpPr>
      </xdr:nvSpPr>
      <xdr:spPr>
        <a:xfrm rot="5400000">
          <a:off x="6172200" y="19392900"/>
          <a:ext cx="0" cy="19907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657225</xdr:colOff>
      <xdr:row>178</xdr:row>
      <xdr:rowOff>0</xdr:rowOff>
    </xdr:from>
    <xdr:to>
      <xdr:col>2</xdr:col>
      <xdr:colOff>19050</xdr:colOff>
      <xdr:row>178</xdr:row>
      <xdr:rowOff>76200</xdr:rowOff>
    </xdr:to>
    <xdr:sp>
      <xdr:nvSpPr>
        <xdr:cNvPr id="35" name="AutoShape 35"/>
        <xdr:cNvSpPr>
          <a:spLocks/>
        </xdr:cNvSpPr>
      </xdr:nvSpPr>
      <xdr:spPr>
        <a:xfrm rot="10800000" flipV="1">
          <a:off x="657225" y="27070050"/>
          <a:ext cx="638175" cy="76200"/>
        </a:xfrm>
        <a:prstGeom prst="bentConnector3">
          <a:avLst>
            <a:gd name="adj" fmla="val 49254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123825</xdr:colOff>
      <xdr:row>178</xdr:row>
      <xdr:rowOff>0</xdr:rowOff>
    </xdr:from>
    <xdr:to>
      <xdr:col>11</xdr:col>
      <xdr:colOff>581025</xdr:colOff>
      <xdr:row>178</xdr:row>
      <xdr:rowOff>76200</xdr:rowOff>
    </xdr:to>
    <xdr:sp>
      <xdr:nvSpPr>
        <xdr:cNvPr id="36" name="AutoShape 36"/>
        <xdr:cNvSpPr>
          <a:spLocks/>
        </xdr:cNvSpPr>
      </xdr:nvSpPr>
      <xdr:spPr>
        <a:xfrm>
          <a:off x="5200650" y="27070050"/>
          <a:ext cx="590550" cy="76200"/>
        </a:xfrm>
        <a:prstGeom prst="bentConnector3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352425</xdr:colOff>
      <xdr:row>162</xdr:row>
      <xdr:rowOff>28575</xdr:rowOff>
    </xdr:from>
    <xdr:to>
      <xdr:col>0</xdr:col>
      <xdr:colOff>352425</xdr:colOff>
      <xdr:row>175</xdr:row>
      <xdr:rowOff>123825</xdr:rowOff>
    </xdr:to>
    <xdr:sp>
      <xdr:nvSpPr>
        <xdr:cNvPr id="37" name="AutoShape 37"/>
        <xdr:cNvSpPr>
          <a:spLocks/>
        </xdr:cNvSpPr>
      </xdr:nvSpPr>
      <xdr:spPr>
        <a:xfrm rot="5400000">
          <a:off x="352425" y="24803100"/>
          <a:ext cx="0" cy="20383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342900</xdr:colOff>
      <xdr:row>179</xdr:row>
      <xdr:rowOff>9525</xdr:rowOff>
    </xdr:from>
    <xdr:to>
      <xdr:col>0</xdr:col>
      <xdr:colOff>342900</xdr:colOff>
      <xdr:row>180</xdr:row>
      <xdr:rowOff>133350</xdr:rowOff>
    </xdr:to>
    <xdr:sp>
      <xdr:nvSpPr>
        <xdr:cNvPr id="38" name="AutoShape 38"/>
        <xdr:cNvSpPr>
          <a:spLocks/>
        </xdr:cNvSpPr>
      </xdr:nvSpPr>
      <xdr:spPr>
        <a:xfrm rot="5400000">
          <a:off x="342900" y="27241500"/>
          <a:ext cx="0" cy="2857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333375</xdr:colOff>
      <xdr:row>178</xdr:row>
      <xdr:rowOff>152400</xdr:rowOff>
    </xdr:from>
    <xdr:to>
      <xdr:col>12</xdr:col>
      <xdr:colOff>333375</xdr:colOff>
      <xdr:row>180</xdr:row>
      <xdr:rowOff>114300</xdr:rowOff>
    </xdr:to>
    <xdr:sp>
      <xdr:nvSpPr>
        <xdr:cNvPr id="39" name="AutoShape 39"/>
        <xdr:cNvSpPr>
          <a:spLocks/>
        </xdr:cNvSpPr>
      </xdr:nvSpPr>
      <xdr:spPr>
        <a:xfrm rot="5400000">
          <a:off x="6153150" y="27222450"/>
          <a:ext cx="0" cy="2857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76200</xdr:colOff>
      <xdr:row>182</xdr:row>
      <xdr:rowOff>76200</xdr:rowOff>
    </xdr:from>
    <xdr:to>
      <xdr:col>2</xdr:col>
      <xdr:colOff>762000</xdr:colOff>
      <xdr:row>182</xdr:row>
      <xdr:rowOff>76200</xdr:rowOff>
    </xdr:to>
    <xdr:sp>
      <xdr:nvSpPr>
        <xdr:cNvPr id="40" name="AutoShape 40"/>
        <xdr:cNvSpPr>
          <a:spLocks/>
        </xdr:cNvSpPr>
      </xdr:nvSpPr>
      <xdr:spPr>
        <a:xfrm rot="10800000">
          <a:off x="742950" y="27793950"/>
          <a:ext cx="12954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182</xdr:row>
      <xdr:rowOff>66675</xdr:rowOff>
    </xdr:from>
    <xdr:to>
      <xdr:col>11</xdr:col>
      <xdr:colOff>542925</xdr:colOff>
      <xdr:row>182</xdr:row>
      <xdr:rowOff>66675</xdr:rowOff>
    </xdr:to>
    <xdr:sp>
      <xdr:nvSpPr>
        <xdr:cNvPr id="41" name="AutoShape 41"/>
        <xdr:cNvSpPr>
          <a:spLocks/>
        </xdr:cNvSpPr>
      </xdr:nvSpPr>
      <xdr:spPr>
        <a:xfrm>
          <a:off x="4114800" y="27784425"/>
          <a:ext cx="16383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657225</xdr:colOff>
      <xdr:row>80</xdr:row>
      <xdr:rowOff>0</xdr:rowOff>
    </xdr:from>
    <xdr:to>
      <xdr:col>2</xdr:col>
      <xdr:colOff>19050</xdr:colOff>
      <xdr:row>80</xdr:row>
      <xdr:rowOff>76200</xdr:rowOff>
    </xdr:to>
    <xdr:sp>
      <xdr:nvSpPr>
        <xdr:cNvPr id="42" name="AutoShape 42"/>
        <xdr:cNvSpPr>
          <a:spLocks/>
        </xdr:cNvSpPr>
      </xdr:nvSpPr>
      <xdr:spPr>
        <a:xfrm rot="10800000" flipV="1">
          <a:off x="657225" y="11915775"/>
          <a:ext cx="638175" cy="76200"/>
        </a:xfrm>
        <a:prstGeom prst="bentConnector3">
          <a:avLst>
            <a:gd name="adj" fmla="val 49254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123825</xdr:colOff>
      <xdr:row>80</xdr:row>
      <xdr:rowOff>0</xdr:rowOff>
    </xdr:from>
    <xdr:to>
      <xdr:col>11</xdr:col>
      <xdr:colOff>581025</xdr:colOff>
      <xdr:row>80</xdr:row>
      <xdr:rowOff>76200</xdr:rowOff>
    </xdr:to>
    <xdr:sp>
      <xdr:nvSpPr>
        <xdr:cNvPr id="43" name="AutoShape 43"/>
        <xdr:cNvSpPr>
          <a:spLocks/>
        </xdr:cNvSpPr>
      </xdr:nvSpPr>
      <xdr:spPr>
        <a:xfrm>
          <a:off x="5200650" y="11915775"/>
          <a:ext cx="590550" cy="76200"/>
        </a:xfrm>
        <a:prstGeom prst="bentConnector3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123825</xdr:colOff>
      <xdr:row>142</xdr:row>
      <xdr:rowOff>0</xdr:rowOff>
    </xdr:from>
    <xdr:to>
      <xdr:col>11</xdr:col>
      <xdr:colOff>581025</xdr:colOff>
      <xdr:row>142</xdr:row>
      <xdr:rowOff>76200</xdr:rowOff>
    </xdr:to>
    <xdr:sp>
      <xdr:nvSpPr>
        <xdr:cNvPr id="44" name="AutoShape 44"/>
        <xdr:cNvSpPr>
          <a:spLocks/>
        </xdr:cNvSpPr>
      </xdr:nvSpPr>
      <xdr:spPr>
        <a:xfrm>
          <a:off x="5200650" y="21640800"/>
          <a:ext cx="590550" cy="76200"/>
        </a:xfrm>
        <a:prstGeom prst="bentConnector3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141</xdr:row>
      <xdr:rowOff>28575</xdr:rowOff>
    </xdr:from>
    <xdr:to>
      <xdr:col>2</xdr:col>
      <xdr:colOff>28575</xdr:colOff>
      <xdr:row>142</xdr:row>
      <xdr:rowOff>66675</xdr:rowOff>
    </xdr:to>
    <xdr:sp>
      <xdr:nvSpPr>
        <xdr:cNvPr id="45" name="AutoShape 45"/>
        <xdr:cNvSpPr>
          <a:spLocks/>
        </xdr:cNvSpPr>
      </xdr:nvSpPr>
      <xdr:spPr>
        <a:xfrm rot="10800000" flipV="1">
          <a:off x="666750" y="21640800"/>
          <a:ext cx="638175" cy="66675"/>
        </a:xfrm>
        <a:prstGeom prst="bentConnector3">
          <a:avLst>
            <a:gd name="adj" fmla="val 49254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352425</xdr:colOff>
      <xdr:row>162</xdr:row>
      <xdr:rowOff>0</xdr:rowOff>
    </xdr:from>
    <xdr:to>
      <xdr:col>12</xdr:col>
      <xdr:colOff>352425</xdr:colOff>
      <xdr:row>176</xdr:row>
      <xdr:rowOff>9525</xdr:rowOff>
    </xdr:to>
    <xdr:sp>
      <xdr:nvSpPr>
        <xdr:cNvPr id="46" name="AutoShape 46"/>
        <xdr:cNvSpPr>
          <a:spLocks/>
        </xdr:cNvSpPr>
      </xdr:nvSpPr>
      <xdr:spPr>
        <a:xfrm rot="5400000">
          <a:off x="6172200" y="24774525"/>
          <a:ext cx="0" cy="21145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36</xdr:row>
      <xdr:rowOff>0</xdr:rowOff>
    </xdr:from>
    <xdr:to>
      <xdr:col>2</xdr:col>
      <xdr:colOff>0</xdr:colOff>
      <xdr:row>36</xdr:row>
      <xdr:rowOff>76200</xdr:rowOff>
    </xdr:to>
    <xdr:sp>
      <xdr:nvSpPr>
        <xdr:cNvPr id="1" name="AutoShape 1"/>
        <xdr:cNvSpPr>
          <a:spLocks/>
        </xdr:cNvSpPr>
      </xdr:nvSpPr>
      <xdr:spPr>
        <a:xfrm rot="10800000" flipV="1">
          <a:off x="676275" y="5381625"/>
          <a:ext cx="600075" cy="76200"/>
        </a:xfrm>
        <a:prstGeom prst="bentConnector3">
          <a:avLst>
            <a:gd name="adj" fmla="val 49208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123825</xdr:colOff>
      <xdr:row>36</xdr:row>
      <xdr:rowOff>0</xdr:rowOff>
    </xdr:from>
    <xdr:to>
      <xdr:col>11</xdr:col>
      <xdr:colOff>581025</xdr:colOff>
      <xdr:row>36</xdr:row>
      <xdr:rowOff>76200</xdr:rowOff>
    </xdr:to>
    <xdr:sp>
      <xdr:nvSpPr>
        <xdr:cNvPr id="2" name="AutoShape 2"/>
        <xdr:cNvSpPr>
          <a:spLocks/>
        </xdr:cNvSpPr>
      </xdr:nvSpPr>
      <xdr:spPr>
        <a:xfrm>
          <a:off x="5200650" y="5381625"/>
          <a:ext cx="590550" cy="76200"/>
        </a:xfrm>
        <a:prstGeom prst="bentConnector3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657225</xdr:colOff>
      <xdr:row>54</xdr:row>
      <xdr:rowOff>0</xdr:rowOff>
    </xdr:from>
    <xdr:to>
      <xdr:col>2</xdr:col>
      <xdr:colOff>19050</xdr:colOff>
      <xdr:row>54</xdr:row>
      <xdr:rowOff>76200</xdr:rowOff>
    </xdr:to>
    <xdr:sp>
      <xdr:nvSpPr>
        <xdr:cNvPr id="3" name="AutoShape 3"/>
        <xdr:cNvSpPr>
          <a:spLocks/>
        </xdr:cNvSpPr>
      </xdr:nvSpPr>
      <xdr:spPr>
        <a:xfrm rot="10800000" flipV="1">
          <a:off x="657225" y="8001000"/>
          <a:ext cx="638175" cy="76200"/>
        </a:xfrm>
        <a:prstGeom prst="bentConnector3">
          <a:avLst>
            <a:gd name="adj" fmla="val 49254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123825</xdr:colOff>
      <xdr:row>54</xdr:row>
      <xdr:rowOff>0</xdr:rowOff>
    </xdr:from>
    <xdr:to>
      <xdr:col>11</xdr:col>
      <xdr:colOff>581025</xdr:colOff>
      <xdr:row>54</xdr:row>
      <xdr:rowOff>76200</xdr:rowOff>
    </xdr:to>
    <xdr:sp>
      <xdr:nvSpPr>
        <xdr:cNvPr id="4" name="AutoShape 4"/>
        <xdr:cNvSpPr>
          <a:spLocks/>
        </xdr:cNvSpPr>
      </xdr:nvSpPr>
      <xdr:spPr>
        <a:xfrm>
          <a:off x="5200650" y="8001000"/>
          <a:ext cx="590550" cy="76200"/>
        </a:xfrm>
        <a:prstGeom prst="bentConnector3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333375</xdr:colOff>
      <xdr:row>38</xdr:row>
      <xdr:rowOff>9525</xdr:rowOff>
    </xdr:from>
    <xdr:to>
      <xdr:col>0</xdr:col>
      <xdr:colOff>333375</xdr:colOff>
      <xdr:row>51</xdr:row>
      <xdr:rowOff>85725</xdr:rowOff>
    </xdr:to>
    <xdr:sp>
      <xdr:nvSpPr>
        <xdr:cNvPr id="5" name="AutoShape 5"/>
        <xdr:cNvSpPr>
          <a:spLocks/>
        </xdr:cNvSpPr>
      </xdr:nvSpPr>
      <xdr:spPr>
        <a:xfrm rot="5400000">
          <a:off x="333375" y="5715000"/>
          <a:ext cx="0" cy="20193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333375</xdr:colOff>
      <xdr:row>38</xdr:row>
      <xdr:rowOff>9525</xdr:rowOff>
    </xdr:from>
    <xdr:to>
      <xdr:col>12</xdr:col>
      <xdr:colOff>333375</xdr:colOff>
      <xdr:row>51</xdr:row>
      <xdr:rowOff>133350</xdr:rowOff>
    </xdr:to>
    <xdr:sp>
      <xdr:nvSpPr>
        <xdr:cNvPr id="6" name="AutoShape 6"/>
        <xdr:cNvSpPr>
          <a:spLocks/>
        </xdr:cNvSpPr>
      </xdr:nvSpPr>
      <xdr:spPr>
        <a:xfrm rot="5400000">
          <a:off x="6153150" y="5715000"/>
          <a:ext cx="0" cy="20669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333375</xdr:colOff>
      <xdr:row>55</xdr:row>
      <xdr:rowOff>38100</xdr:rowOff>
    </xdr:from>
    <xdr:to>
      <xdr:col>0</xdr:col>
      <xdr:colOff>333375</xdr:colOff>
      <xdr:row>57</xdr:row>
      <xdr:rowOff>0</xdr:rowOff>
    </xdr:to>
    <xdr:sp>
      <xdr:nvSpPr>
        <xdr:cNvPr id="7" name="AutoShape 7"/>
        <xdr:cNvSpPr>
          <a:spLocks/>
        </xdr:cNvSpPr>
      </xdr:nvSpPr>
      <xdr:spPr>
        <a:xfrm rot="5400000">
          <a:off x="333375" y="8201025"/>
          <a:ext cx="0" cy="2857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333375</xdr:colOff>
      <xdr:row>55</xdr:row>
      <xdr:rowOff>28575</xdr:rowOff>
    </xdr:from>
    <xdr:to>
      <xdr:col>12</xdr:col>
      <xdr:colOff>333375</xdr:colOff>
      <xdr:row>56</xdr:row>
      <xdr:rowOff>152400</xdr:rowOff>
    </xdr:to>
    <xdr:sp>
      <xdr:nvSpPr>
        <xdr:cNvPr id="8" name="AutoShape 8"/>
        <xdr:cNvSpPr>
          <a:spLocks/>
        </xdr:cNvSpPr>
      </xdr:nvSpPr>
      <xdr:spPr>
        <a:xfrm rot="5400000">
          <a:off x="6153150" y="8191500"/>
          <a:ext cx="0" cy="2857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76200</xdr:colOff>
      <xdr:row>58</xdr:row>
      <xdr:rowOff>76200</xdr:rowOff>
    </xdr:from>
    <xdr:to>
      <xdr:col>2</xdr:col>
      <xdr:colOff>762000</xdr:colOff>
      <xdr:row>58</xdr:row>
      <xdr:rowOff>76200</xdr:rowOff>
    </xdr:to>
    <xdr:sp>
      <xdr:nvSpPr>
        <xdr:cNvPr id="9" name="AutoShape 9"/>
        <xdr:cNvSpPr>
          <a:spLocks/>
        </xdr:cNvSpPr>
      </xdr:nvSpPr>
      <xdr:spPr>
        <a:xfrm rot="10800000">
          <a:off x="742950" y="8724900"/>
          <a:ext cx="12954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58</xdr:row>
      <xdr:rowOff>66675</xdr:rowOff>
    </xdr:from>
    <xdr:to>
      <xdr:col>11</xdr:col>
      <xdr:colOff>542925</xdr:colOff>
      <xdr:row>58</xdr:row>
      <xdr:rowOff>66675</xdr:rowOff>
    </xdr:to>
    <xdr:sp>
      <xdr:nvSpPr>
        <xdr:cNvPr id="10" name="AutoShape 10"/>
        <xdr:cNvSpPr>
          <a:spLocks/>
        </xdr:cNvSpPr>
      </xdr:nvSpPr>
      <xdr:spPr>
        <a:xfrm>
          <a:off x="4114800" y="8715375"/>
          <a:ext cx="16383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76200</xdr:colOff>
      <xdr:row>62</xdr:row>
      <xdr:rowOff>76200</xdr:rowOff>
    </xdr:from>
    <xdr:to>
      <xdr:col>2</xdr:col>
      <xdr:colOff>1276350</xdr:colOff>
      <xdr:row>62</xdr:row>
      <xdr:rowOff>76200</xdr:rowOff>
    </xdr:to>
    <xdr:sp>
      <xdr:nvSpPr>
        <xdr:cNvPr id="11" name="AutoShape 11"/>
        <xdr:cNvSpPr>
          <a:spLocks/>
        </xdr:cNvSpPr>
      </xdr:nvSpPr>
      <xdr:spPr>
        <a:xfrm rot="10800000">
          <a:off x="742950" y="9372600"/>
          <a:ext cx="18097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114300</xdr:colOff>
      <xdr:row>62</xdr:row>
      <xdr:rowOff>76200</xdr:rowOff>
    </xdr:from>
    <xdr:to>
      <xdr:col>11</xdr:col>
      <xdr:colOff>561975</xdr:colOff>
      <xdr:row>62</xdr:row>
      <xdr:rowOff>76200</xdr:rowOff>
    </xdr:to>
    <xdr:sp>
      <xdr:nvSpPr>
        <xdr:cNvPr id="12" name="AutoShape 12"/>
        <xdr:cNvSpPr>
          <a:spLocks/>
        </xdr:cNvSpPr>
      </xdr:nvSpPr>
      <xdr:spPr>
        <a:xfrm>
          <a:off x="3448050" y="9372600"/>
          <a:ext cx="23241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657225</xdr:colOff>
      <xdr:row>98</xdr:row>
      <xdr:rowOff>0</xdr:rowOff>
    </xdr:from>
    <xdr:to>
      <xdr:col>2</xdr:col>
      <xdr:colOff>19050</xdr:colOff>
      <xdr:row>98</xdr:row>
      <xdr:rowOff>76200</xdr:rowOff>
    </xdr:to>
    <xdr:sp>
      <xdr:nvSpPr>
        <xdr:cNvPr id="13" name="AutoShape 13"/>
        <xdr:cNvSpPr>
          <a:spLocks/>
        </xdr:cNvSpPr>
      </xdr:nvSpPr>
      <xdr:spPr>
        <a:xfrm rot="10800000" flipV="1">
          <a:off x="657225" y="14535150"/>
          <a:ext cx="638175" cy="76200"/>
        </a:xfrm>
        <a:prstGeom prst="bentConnector3">
          <a:avLst>
            <a:gd name="adj" fmla="val 49254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123825</xdr:colOff>
      <xdr:row>98</xdr:row>
      <xdr:rowOff>0</xdr:rowOff>
    </xdr:from>
    <xdr:to>
      <xdr:col>11</xdr:col>
      <xdr:colOff>581025</xdr:colOff>
      <xdr:row>98</xdr:row>
      <xdr:rowOff>76200</xdr:rowOff>
    </xdr:to>
    <xdr:sp>
      <xdr:nvSpPr>
        <xdr:cNvPr id="14" name="AutoShape 14"/>
        <xdr:cNvSpPr>
          <a:spLocks/>
        </xdr:cNvSpPr>
      </xdr:nvSpPr>
      <xdr:spPr>
        <a:xfrm>
          <a:off x="5200650" y="14535150"/>
          <a:ext cx="590550" cy="76200"/>
        </a:xfrm>
        <a:prstGeom prst="bentConnector3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333375</xdr:colOff>
      <xdr:row>82</xdr:row>
      <xdr:rowOff>38100</xdr:rowOff>
    </xdr:from>
    <xdr:to>
      <xdr:col>0</xdr:col>
      <xdr:colOff>333375</xdr:colOff>
      <xdr:row>95</xdr:row>
      <xdr:rowOff>104775</xdr:rowOff>
    </xdr:to>
    <xdr:sp>
      <xdr:nvSpPr>
        <xdr:cNvPr id="15" name="AutoShape 15"/>
        <xdr:cNvSpPr>
          <a:spLocks/>
        </xdr:cNvSpPr>
      </xdr:nvSpPr>
      <xdr:spPr>
        <a:xfrm rot="5400000">
          <a:off x="333375" y="12277725"/>
          <a:ext cx="0" cy="20097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342900</xdr:colOff>
      <xdr:row>82</xdr:row>
      <xdr:rowOff>47625</xdr:rowOff>
    </xdr:from>
    <xdr:to>
      <xdr:col>12</xdr:col>
      <xdr:colOff>342900</xdr:colOff>
      <xdr:row>95</xdr:row>
      <xdr:rowOff>133350</xdr:rowOff>
    </xdr:to>
    <xdr:sp>
      <xdr:nvSpPr>
        <xdr:cNvPr id="16" name="AutoShape 16"/>
        <xdr:cNvSpPr>
          <a:spLocks/>
        </xdr:cNvSpPr>
      </xdr:nvSpPr>
      <xdr:spPr>
        <a:xfrm rot="5400000">
          <a:off x="6162675" y="12287250"/>
          <a:ext cx="0" cy="20288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333375</xdr:colOff>
      <xdr:row>64</xdr:row>
      <xdr:rowOff>47625</xdr:rowOff>
    </xdr:from>
    <xdr:to>
      <xdr:col>0</xdr:col>
      <xdr:colOff>333375</xdr:colOff>
      <xdr:row>77</xdr:row>
      <xdr:rowOff>142875</xdr:rowOff>
    </xdr:to>
    <xdr:sp>
      <xdr:nvSpPr>
        <xdr:cNvPr id="17" name="AutoShape 17"/>
        <xdr:cNvSpPr>
          <a:spLocks/>
        </xdr:cNvSpPr>
      </xdr:nvSpPr>
      <xdr:spPr>
        <a:xfrm rot="5400000">
          <a:off x="333375" y="9667875"/>
          <a:ext cx="0" cy="20383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342900</xdr:colOff>
      <xdr:row>64</xdr:row>
      <xdr:rowOff>28575</xdr:rowOff>
    </xdr:from>
    <xdr:to>
      <xdr:col>12</xdr:col>
      <xdr:colOff>342900</xdr:colOff>
      <xdr:row>77</xdr:row>
      <xdr:rowOff>133350</xdr:rowOff>
    </xdr:to>
    <xdr:sp>
      <xdr:nvSpPr>
        <xdr:cNvPr id="18" name="AutoShape 18"/>
        <xdr:cNvSpPr>
          <a:spLocks/>
        </xdr:cNvSpPr>
      </xdr:nvSpPr>
      <xdr:spPr>
        <a:xfrm rot="5400000">
          <a:off x="6162675" y="9648825"/>
          <a:ext cx="0" cy="20478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657225</xdr:colOff>
      <xdr:row>116</xdr:row>
      <xdr:rowOff>0</xdr:rowOff>
    </xdr:from>
    <xdr:to>
      <xdr:col>2</xdr:col>
      <xdr:colOff>19050</xdr:colOff>
      <xdr:row>116</xdr:row>
      <xdr:rowOff>76200</xdr:rowOff>
    </xdr:to>
    <xdr:sp>
      <xdr:nvSpPr>
        <xdr:cNvPr id="19" name="AutoShape 19"/>
        <xdr:cNvSpPr>
          <a:spLocks/>
        </xdr:cNvSpPr>
      </xdr:nvSpPr>
      <xdr:spPr>
        <a:xfrm rot="10800000" flipV="1">
          <a:off x="657225" y="17154525"/>
          <a:ext cx="638175" cy="76200"/>
        </a:xfrm>
        <a:prstGeom prst="bentConnector3">
          <a:avLst>
            <a:gd name="adj" fmla="val 49254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123825</xdr:colOff>
      <xdr:row>116</xdr:row>
      <xdr:rowOff>0</xdr:rowOff>
    </xdr:from>
    <xdr:to>
      <xdr:col>11</xdr:col>
      <xdr:colOff>581025</xdr:colOff>
      <xdr:row>116</xdr:row>
      <xdr:rowOff>76200</xdr:rowOff>
    </xdr:to>
    <xdr:sp>
      <xdr:nvSpPr>
        <xdr:cNvPr id="20" name="AutoShape 20"/>
        <xdr:cNvSpPr>
          <a:spLocks/>
        </xdr:cNvSpPr>
      </xdr:nvSpPr>
      <xdr:spPr>
        <a:xfrm>
          <a:off x="5200650" y="17154525"/>
          <a:ext cx="590550" cy="76200"/>
        </a:xfrm>
        <a:prstGeom prst="bentConnector3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361950</xdr:colOff>
      <xdr:row>100</xdr:row>
      <xdr:rowOff>28575</xdr:rowOff>
    </xdr:from>
    <xdr:to>
      <xdr:col>0</xdr:col>
      <xdr:colOff>361950</xdr:colOff>
      <xdr:row>113</xdr:row>
      <xdr:rowOff>123825</xdr:rowOff>
    </xdr:to>
    <xdr:sp>
      <xdr:nvSpPr>
        <xdr:cNvPr id="21" name="AutoShape 21"/>
        <xdr:cNvSpPr>
          <a:spLocks/>
        </xdr:cNvSpPr>
      </xdr:nvSpPr>
      <xdr:spPr>
        <a:xfrm rot="5400000">
          <a:off x="361950" y="14887575"/>
          <a:ext cx="0" cy="20383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352425</xdr:colOff>
      <xdr:row>100</xdr:row>
      <xdr:rowOff>47625</xdr:rowOff>
    </xdr:from>
    <xdr:to>
      <xdr:col>12</xdr:col>
      <xdr:colOff>352425</xdr:colOff>
      <xdr:row>113</xdr:row>
      <xdr:rowOff>114300</xdr:rowOff>
    </xdr:to>
    <xdr:sp>
      <xdr:nvSpPr>
        <xdr:cNvPr id="22" name="AutoShape 22"/>
        <xdr:cNvSpPr>
          <a:spLocks/>
        </xdr:cNvSpPr>
      </xdr:nvSpPr>
      <xdr:spPr>
        <a:xfrm rot="5400000">
          <a:off x="6172200" y="14906625"/>
          <a:ext cx="0" cy="20097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342900</xdr:colOff>
      <xdr:row>117</xdr:row>
      <xdr:rowOff>38100</xdr:rowOff>
    </xdr:from>
    <xdr:to>
      <xdr:col>0</xdr:col>
      <xdr:colOff>342900</xdr:colOff>
      <xdr:row>119</xdr:row>
      <xdr:rowOff>0</xdr:rowOff>
    </xdr:to>
    <xdr:sp>
      <xdr:nvSpPr>
        <xdr:cNvPr id="23" name="AutoShape 23"/>
        <xdr:cNvSpPr>
          <a:spLocks/>
        </xdr:cNvSpPr>
      </xdr:nvSpPr>
      <xdr:spPr>
        <a:xfrm rot="5400000">
          <a:off x="342900" y="17354550"/>
          <a:ext cx="0" cy="2857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333375</xdr:colOff>
      <xdr:row>117</xdr:row>
      <xdr:rowOff>28575</xdr:rowOff>
    </xdr:from>
    <xdr:to>
      <xdr:col>12</xdr:col>
      <xdr:colOff>333375</xdr:colOff>
      <xdr:row>118</xdr:row>
      <xdr:rowOff>152400</xdr:rowOff>
    </xdr:to>
    <xdr:sp>
      <xdr:nvSpPr>
        <xdr:cNvPr id="24" name="AutoShape 24"/>
        <xdr:cNvSpPr>
          <a:spLocks/>
        </xdr:cNvSpPr>
      </xdr:nvSpPr>
      <xdr:spPr>
        <a:xfrm rot="5400000">
          <a:off x="6153150" y="17345025"/>
          <a:ext cx="0" cy="2857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76200</xdr:colOff>
      <xdr:row>120</xdr:row>
      <xdr:rowOff>76200</xdr:rowOff>
    </xdr:from>
    <xdr:to>
      <xdr:col>2</xdr:col>
      <xdr:colOff>762000</xdr:colOff>
      <xdr:row>120</xdr:row>
      <xdr:rowOff>76200</xdr:rowOff>
    </xdr:to>
    <xdr:sp>
      <xdr:nvSpPr>
        <xdr:cNvPr id="25" name="AutoShape 25"/>
        <xdr:cNvSpPr>
          <a:spLocks/>
        </xdr:cNvSpPr>
      </xdr:nvSpPr>
      <xdr:spPr>
        <a:xfrm rot="10800000">
          <a:off x="742950" y="17878425"/>
          <a:ext cx="12954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120</xdr:row>
      <xdr:rowOff>66675</xdr:rowOff>
    </xdr:from>
    <xdr:to>
      <xdr:col>11</xdr:col>
      <xdr:colOff>542925</xdr:colOff>
      <xdr:row>120</xdr:row>
      <xdr:rowOff>66675</xdr:rowOff>
    </xdr:to>
    <xdr:sp>
      <xdr:nvSpPr>
        <xdr:cNvPr id="26" name="AutoShape 26"/>
        <xdr:cNvSpPr>
          <a:spLocks/>
        </xdr:cNvSpPr>
      </xdr:nvSpPr>
      <xdr:spPr>
        <a:xfrm>
          <a:off x="4114800" y="17868900"/>
          <a:ext cx="16383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76200</xdr:colOff>
      <xdr:row>124</xdr:row>
      <xdr:rowOff>76200</xdr:rowOff>
    </xdr:from>
    <xdr:to>
      <xdr:col>2</xdr:col>
      <xdr:colOff>1276350</xdr:colOff>
      <xdr:row>124</xdr:row>
      <xdr:rowOff>76200</xdr:rowOff>
    </xdr:to>
    <xdr:sp>
      <xdr:nvSpPr>
        <xdr:cNvPr id="27" name="AutoShape 27"/>
        <xdr:cNvSpPr>
          <a:spLocks/>
        </xdr:cNvSpPr>
      </xdr:nvSpPr>
      <xdr:spPr>
        <a:xfrm rot="10800000">
          <a:off x="742950" y="19097625"/>
          <a:ext cx="18097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114300</xdr:colOff>
      <xdr:row>124</xdr:row>
      <xdr:rowOff>76200</xdr:rowOff>
    </xdr:from>
    <xdr:to>
      <xdr:col>11</xdr:col>
      <xdr:colOff>561975</xdr:colOff>
      <xdr:row>124</xdr:row>
      <xdr:rowOff>76200</xdr:rowOff>
    </xdr:to>
    <xdr:sp>
      <xdr:nvSpPr>
        <xdr:cNvPr id="28" name="AutoShape 28"/>
        <xdr:cNvSpPr>
          <a:spLocks/>
        </xdr:cNvSpPr>
      </xdr:nvSpPr>
      <xdr:spPr>
        <a:xfrm>
          <a:off x="3448050" y="19097625"/>
          <a:ext cx="23241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657225</xdr:colOff>
      <xdr:row>160</xdr:row>
      <xdr:rowOff>0</xdr:rowOff>
    </xdr:from>
    <xdr:to>
      <xdr:col>2</xdr:col>
      <xdr:colOff>19050</xdr:colOff>
      <xdr:row>160</xdr:row>
      <xdr:rowOff>76200</xdr:rowOff>
    </xdr:to>
    <xdr:sp>
      <xdr:nvSpPr>
        <xdr:cNvPr id="29" name="AutoShape 29"/>
        <xdr:cNvSpPr>
          <a:spLocks/>
        </xdr:cNvSpPr>
      </xdr:nvSpPr>
      <xdr:spPr>
        <a:xfrm rot="10800000" flipV="1">
          <a:off x="657225" y="24450675"/>
          <a:ext cx="638175" cy="76200"/>
        </a:xfrm>
        <a:prstGeom prst="bentConnector3">
          <a:avLst>
            <a:gd name="adj" fmla="val 49254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123825</xdr:colOff>
      <xdr:row>160</xdr:row>
      <xdr:rowOff>0</xdr:rowOff>
    </xdr:from>
    <xdr:to>
      <xdr:col>11</xdr:col>
      <xdr:colOff>581025</xdr:colOff>
      <xdr:row>160</xdr:row>
      <xdr:rowOff>76200</xdr:rowOff>
    </xdr:to>
    <xdr:sp>
      <xdr:nvSpPr>
        <xdr:cNvPr id="30" name="AutoShape 30"/>
        <xdr:cNvSpPr>
          <a:spLocks/>
        </xdr:cNvSpPr>
      </xdr:nvSpPr>
      <xdr:spPr>
        <a:xfrm>
          <a:off x="5200650" y="24450675"/>
          <a:ext cx="590550" cy="76200"/>
        </a:xfrm>
        <a:prstGeom prst="bentConnector3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371475</xdr:colOff>
      <xdr:row>144</xdr:row>
      <xdr:rowOff>57150</xdr:rowOff>
    </xdr:from>
    <xdr:to>
      <xdr:col>0</xdr:col>
      <xdr:colOff>371475</xdr:colOff>
      <xdr:row>158</xdr:row>
      <xdr:rowOff>0</xdr:rowOff>
    </xdr:to>
    <xdr:sp>
      <xdr:nvSpPr>
        <xdr:cNvPr id="31" name="AutoShape 31"/>
        <xdr:cNvSpPr>
          <a:spLocks/>
        </xdr:cNvSpPr>
      </xdr:nvSpPr>
      <xdr:spPr>
        <a:xfrm rot="5400000">
          <a:off x="371475" y="22021800"/>
          <a:ext cx="0" cy="22383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352425</xdr:colOff>
      <xdr:row>144</xdr:row>
      <xdr:rowOff>57150</xdr:rowOff>
    </xdr:from>
    <xdr:to>
      <xdr:col>12</xdr:col>
      <xdr:colOff>352425</xdr:colOff>
      <xdr:row>157</xdr:row>
      <xdr:rowOff>152400</xdr:rowOff>
    </xdr:to>
    <xdr:sp>
      <xdr:nvSpPr>
        <xdr:cNvPr id="32" name="AutoShape 32"/>
        <xdr:cNvSpPr>
          <a:spLocks/>
        </xdr:cNvSpPr>
      </xdr:nvSpPr>
      <xdr:spPr>
        <a:xfrm rot="5400000">
          <a:off x="6172200" y="22021800"/>
          <a:ext cx="0" cy="22288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371475</xdr:colOff>
      <xdr:row>126</xdr:row>
      <xdr:rowOff>57150</xdr:rowOff>
    </xdr:from>
    <xdr:to>
      <xdr:col>0</xdr:col>
      <xdr:colOff>371475</xdr:colOff>
      <xdr:row>139</xdr:row>
      <xdr:rowOff>142875</xdr:rowOff>
    </xdr:to>
    <xdr:sp>
      <xdr:nvSpPr>
        <xdr:cNvPr id="33" name="AutoShape 33"/>
        <xdr:cNvSpPr>
          <a:spLocks/>
        </xdr:cNvSpPr>
      </xdr:nvSpPr>
      <xdr:spPr>
        <a:xfrm rot="5400000">
          <a:off x="371475" y="19402425"/>
          <a:ext cx="0" cy="20288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352425</xdr:colOff>
      <xdr:row>126</xdr:row>
      <xdr:rowOff>47625</xdr:rowOff>
    </xdr:from>
    <xdr:to>
      <xdr:col>12</xdr:col>
      <xdr:colOff>352425</xdr:colOff>
      <xdr:row>139</xdr:row>
      <xdr:rowOff>95250</xdr:rowOff>
    </xdr:to>
    <xdr:sp>
      <xdr:nvSpPr>
        <xdr:cNvPr id="34" name="AutoShape 34"/>
        <xdr:cNvSpPr>
          <a:spLocks/>
        </xdr:cNvSpPr>
      </xdr:nvSpPr>
      <xdr:spPr>
        <a:xfrm rot="5400000">
          <a:off x="6172200" y="19392900"/>
          <a:ext cx="0" cy="19907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657225</xdr:colOff>
      <xdr:row>178</xdr:row>
      <xdr:rowOff>0</xdr:rowOff>
    </xdr:from>
    <xdr:to>
      <xdr:col>2</xdr:col>
      <xdr:colOff>19050</xdr:colOff>
      <xdr:row>178</xdr:row>
      <xdr:rowOff>76200</xdr:rowOff>
    </xdr:to>
    <xdr:sp>
      <xdr:nvSpPr>
        <xdr:cNvPr id="35" name="AutoShape 35"/>
        <xdr:cNvSpPr>
          <a:spLocks/>
        </xdr:cNvSpPr>
      </xdr:nvSpPr>
      <xdr:spPr>
        <a:xfrm rot="10800000" flipV="1">
          <a:off x="657225" y="27070050"/>
          <a:ext cx="638175" cy="76200"/>
        </a:xfrm>
        <a:prstGeom prst="bentConnector3">
          <a:avLst>
            <a:gd name="adj" fmla="val 49254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123825</xdr:colOff>
      <xdr:row>178</xdr:row>
      <xdr:rowOff>0</xdr:rowOff>
    </xdr:from>
    <xdr:to>
      <xdr:col>11</xdr:col>
      <xdr:colOff>581025</xdr:colOff>
      <xdr:row>178</xdr:row>
      <xdr:rowOff>76200</xdr:rowOff>
    </xdr:to>
    <xdr:sp>
      <xdr:nvSpPr>
        <xdr:cNvPr id="36" name="AutoShape 36"/>
        <xdr:cNvSpPr>
          <a:spLocks/>
        </xdr:cNvSpPr>
      </xdr:nvSpPr>
      <xdr:spPr>
        <a:xfrm>
          <a:off x="5200650" y="27070050"/>
          <a:ext cx="590550" cy="76200"/>
        </a:xfrm>
        <a:prstGeom prst="bentConnector3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352425</xdr:colOff>
      <xdr:row>162</xdr:row>
      <xdr:rowOff>28575</xdr:rowOff>
    </xdr:from>
    <xdr:to>
      <xdr:col>0</xdr:col>
      <xdr:colOff>352425</xdr:colOff>
      <xdr:row>175</xdr:row>
      <xdr:rowOff>123825</xdr:rowOff>
    </xdr:to>
    <xdr:sp>
      <xdr:nvSpPr>
        <xdr:cNvPr id="37" name="AutoShape 37"/>
        <xdr:cNvSpPr>
          <a:spLocks/>
        </xdr:cNvSpPr>
      </xdr:nvSpPr>
      <xdr:spPr>
        <a:xfrm rot="5400000">
          <a:off x="352425" y="24803100"/>
          <a:ext cx="0" cy="20383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342900</xdr:colOff>
      <xdr:row>179</xdr:row>
      <xdr:rowOff>9525</xdr:rowOff>
    </xdr:from>
    <xdr:to>
      <xdr:col>0</xdr:col>
      <xdr:colOff>342900</xdr:colOff>
      <xdr:row>180</xdr:row>
      <xdr:rowOff>133350</xdr:rowOff>
    </xdr:to>
    <xdr:sp>
      <xdr:nvSpPr>
        <xdr:cNvPr id="38" name="AutoShape 38"/>
        <xdr:cNvSpPr>
          <a:spLocks/>
        </xdr:cNvSpPr>
      </xdr:nvSpPr>
      <xdr:spPr>
        <a:xfrm rot="5400000">
          <a:off x="342900" y="27241500"/>
          <a:ext cx="0" cy="2857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333375</xdr:colOff>
      <xdr:row>178</xdr:row>
      <xdr:rowOff>152400</xdr:rowOff>
    </xdr:from>
    <xdr:to>
      <xdr:col>12</xdr:col>
      <xdr:colOff>333375</xdr:colOff>
      <xdr:row>180</xdr:row>
      <xdr:rowOff>114300</xdr:rowOff>
    </xdr:to>
    <xdr:sp>
      <xdr:nvSpPr>
        <xdr:cNvPr id="39" name="AutoShape 39"/>
        <xdr:cNvSpPr>
          <a:spLocks/>
        </xdr:cNvSpPr>
      </xdr:nvSpPr>
      <xdr:spPr>
        <a:xfrm rot="5400000">
          <a:off x="6153150" y="27222450"/>
          <a:ext cx="0" cy="2857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76200</xdr:colOff>
      <xdr:row>182</xdr:row>
      <xdr:rowOff>76200</xdr:rowOff>
    </xdr:from>
    <xdr:to>
      <xdr:col>2</xdr:col>
      <xdr:colOff>762000</xdr:colOff>
      <xdr:row>182</xdr:row>
      <xdr:rowOff>76200</xdr:rowOff>
    </xdr:to>
    <xdr:sp>
      <xdr:nvSpPr>
        <xdr:cNvPr id="40" name="AutoShape 40"/>
        <xdr:cNvSpPr>
          <a:spLocks/>
        </xdr:cNvSpPr>
      </xdr:nvSpPr>
      <xdr:spPr>
        <a:xfrm rot="10800000">
          <a:off x="742950" y="27793950"/>
          <a:ext cx="12954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182</xdr:row>
      <xdr:rowOff>66675</xdr:rowOff>
    </xdr:from>
    <xdr:to>
      <xdr:col>11</xdr:col>
      <xdr:colOff>542925</xdr:colOff>
      <xdr:row>182</xdr:row>
      <xdr:rowOff>66675</xdr:rowOff>
    </xdr:to>
    <xdr:sp>
      <xdr:nvSpPr>
        <xdr:cNvPr id="41" name="AutoShape 41"/>
        <xdr:cNvSpPr>
          <a:spLocks/>
        </xdr:cNvSpPr>
      </xdr:nvSpPr>
      <xdr:spPr>
        <a:xfrm>
          <a:off x="4114800" y="27784425"/>
          <a:ext cx="16383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657225</xdr:colOff>
      <xdr:row>80</xdr:row>
      <xdr:rowOff>0</xdr:rowOff>
    </xdr:from>
    <xdr:to>
      <xdr:col>2</xdr:col>
      <xdr:colOff>19050</xdr:colOff>
      <xdr:row>80</xdr:row>
      <xdr:rowOff>76200</xdr:rowOff>
    </xdr:to>
    <xdr:sp>
      <xdr:nvSpPr>
        <xdr:cNvPr id="42" name="AutoShape 42"/>
        <xdr:cNvSpPr>
          <a:spLocks/>
        </xdr:cNvSpPr>
      </xdr:nvSpPr>
      <xdr:spPr>
        <a:xfrm rot="10800000" flipV="1">
          <a:off x="657225" y="11915775"/>
          <a:ext cx="638175" cy="76200"/>
        </a:xfrm>
        <a:prstGeom prst="bentConnector3">
          <a:avLst>
            <a:gd name="adj" fmla="val 49254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123825</xdr:colOff>
      <xdr:row>80</xdr:row>
      <xdr:rowOff>0</xdr:rowOff>
    </xdr:from>
    <xdr:to>
      <xdr:col>11</xdr:col>
      <xdr:colOff>581025</xdr:colOff>
      <xdr:row>80</xdr:row>
      <xdr:rowOff>76200</xdr:rowOff>
    </xdr:to>
    <xdr:sp>
      <xdr:nvSpPr>
        <xdr:cNvPr id="43" name="AutoShape 43"/>
        <xdr:cNvSpPr>
          <a:spLocks/>
        </xdr:cNvSpPr>
      </xdr:nvSpPr>
      <xdr:spPr>
        <a:xfrm>
          <a:off x="5200650" y="11915775"/>
          <a:ext cx="590550" cy="76200"/>
        </a:xfrm>
        <a:prstGeom prst="bentConnector3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123825</xdr:colOff>
      <xdr:row>142</xdr:row>
      <xdr:rowOff>0</xdr:rowOff>
    </xdr:from>
    <xdr:to>
      <xdr:col>11</xdr:col>
      <xdr:colOff>581025</xdr:colOff>
      <xdr:row>142</xdr:row>
      <xdr:rowOff>76200</xdr:rowOff>
    </xdr:to>
    <xdr:sp>
      <xdr:nvSpPr>
        <xdr:cNvPr id="44" name="AutoShape 44"/>
        <xdr:cNvSpPr>
          <a:spLocks/>
        </xdr:cNvSpPr>
      </xdr:nvSpPr>
      <xdr:spPr>
        <a:xfrm>
          <a:off x="5200650" y="21640800"/>
          <a:ext cx="590550" cy="76200"/>
        </a:xfrm>
        <a:prstGeom prst="bentConnector3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141</xdr:row>
      <xdr:rowOff>28575</xdr:rowOff>
    </xdr:from>
    <xdr:to>
      <xdr:col>2</xdr:col>
      <xdr:colOff>28575</xdr:colOff>
      <xdr:row>142</xdr:row>
      <xdr:rowOff>66675</xdr:rowOff>
    </xdr:to>
    <xdr:sp>
      <xdr:nvSpPr>
        <xdr:cNvPr id="45" name="AutoShape 45"/>
        <xdr:cNvSpPr>
          <a:spLocks/>
        </xdr:cNvSpPr>
      </xdr:nvSpPr>
      <xdr:spPr>
        <a:xfrm rot="10800000" flipV="1">
          <a:off x="666750" y="21640800"/>
          <a:ext cx="638175" cy="66675"/>
        </a:xfrm>
        <a:prstGeom prst="bentConnector3">
          <a:avLst>
            <a:gd name="adj" fmla="val 49254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352425</xdr:colOff>
      <xdr:row>162</xdr:row>
      <xdr:rowOff>0</xdr:rowOff>
    </xdr:from>
    <xdr:to>
      <xdr:col>12</xdr:col>
      <xdr:colOff>352425</xdr:colOff>
      <xdr:row>176</xdr:row>
      <xdr:rowOff>9525</xdr:rowOff>
    </xdr:to>
    <xdr:sp>
      <xdr:nvSpPr>
        <xdr:cNvPr id="46" name="AutoShape 46"/>
        <xdr:cNvSpPr>
          <a:spLocks/>
        </xdr:cNvSpPr>
      </xdr:nvSpPr>
      <xdr:spPr>
        <a:xfrm rot="5400000">
          <a:off x="6172200" y="24774525"/>
          <a:ext cx="0" cy="21145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9525</xdr:colOff>
      <xdr:row>4</xdr:row>
      <xdr:rowOff>1066800</xdr:rowOff>
    </xdr:from>
    <xdr:to>
      <xdr:col>15</xdr:col>
      <xdr:colOff>19050</xdr:colOff>
      <xdr:row>4</xdr:row>
      <xdr:rowOff>1247775</xdr:rowOff>
    </xdr:to>
    <xdr:pic>
      <xdr:nvPicPr>
        <xdr:cNvPr id="1" name="Check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24425" y="1733550"/>
          <a:ext cx="5143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</xdr:colOff>
      <xdr:row>4</xdr:row>
      <xdr:rowOff>1343025</xdr:rowOff>
    </xdr:from>
    <xdr:to>
      <xdr:col>15</xdr:col>
      <xdr:colOff>19050</xdr:colOff>
      <xdr:row>4</xdr:row>
      <xdr:rowOff>1524000</xdr:rowOff>
    </xdr:to>
    <xdr:pic>
      <xdr:nvPicPr>
        <xdr:cNvPr id="2" name="CheckBox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24425" y="2009775"/>
          <a:ext cx="5143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tenti\S.dente24\Documenti\Comunicazioni%20e%20documenti%20Fuori%20Iter\Oneri%20avignonesi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glio1"/>
      <sheetName val="Foglio2"/>
      <sheetName val="Foglio3"/>
      <sheetName val="Foglio4"/>
      <sheetName val="CALCOLO CONTRIBUTO"/>
      <sheetName val="RIEP. SUPERFICI"/>
      <sheetName val="Foglio7"/>
      <sheetName val="Foglio8"/>
      <sheetName val="Foglio9"/>
      <sheetName val="Foglio10"/>
      <sheetName val="Foglio11"/>
      <sheetName val="Foglio12"/>
      <sheetName val="Foglio13"/>
      <sheetName val="Foglio14"/>
      <sheetName val="Foglio15"/>
      <sheetName val="Foglio16"/>
      <sheetName val="EX foglio4"/>
      <sheetName val="Modulo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oleObject" Target="../embeddings/oleObject_0_1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>
    <tabColor indexed="50"/>
  </sheetPr>
  <dimension ref="A1:BG312"/>
  <sheetViews>
    <sheetView tabSelected="1" zoomScalePageLayoutView="0" workbookViewId="0" topLeftCell="A1">
      <selection activeCell="E211" sqref="E211:K211"/>
    </sheetView>
  </sheetViews>
  <sheetFormatPr defaultColWidth="9.140625" defaultRowHeight="12.75"/>
  <cols>
    <col min="1" max="1" width="20.28125" style="101" customWidth="1"/>
    <col min="2" max="2" width="2.28125" style="0" customWidth="1"/>
    <col min="3" max="3" width="4.8515625" style="0" customWidth="1"/>
    <col min="4" max="4" width="9.57421875" style="0" customWidth="1"/>
    <col min="5" max="5" width="10.00390625" style="0" customWidth="1"/>
    <col min="6" max="6" width="9.7109375" style="0" customWidth="1"/>
    <col min="7" max="7" width="13.8515625" style="0" customWidth="1"/>
    <col min="8" max="8" width="11.00390625" style="0" customWidth="1"/>
    <col min="9" max="9" width="10.28125" style="0" customWidth="1"/>
    <col min="10" max="10" width="10.57421875" style="0" customWidth="1"/>
    <col min="11" max="11" width="10.421875" style="0" customWidth="1"/>
    <col min="12" max="12" width="2.28125" style="0" customWidth="1"/>
    <col min="13" max="13" width="24.7109375" style="101" customWidth="1"/>
    <col min="14" max="15" width="24.7109375" style="120" customWidth="1"/>
  </cols>
  <sheetData>
    <row r="1" spans="2:22" ht="32.25" customHeight="1">
      <c r="B1" s="24"/>
      <c r="C1" s="25"/>
      <c r="D1" s="25"/>
      <c r="E1" s="597" t="s">
        <v>116</v>
      </c>
      <c r="F1" s="575"/>
      <c r="G1" s="575"/>
      <c r="H1" s="575"/>
      <c r="I1" s="575"/>
      <c r="J1" s="575"/>
      <c r="K1" s="25"/>
      <c r="L1" s="26"/>
      <c r="P1" s="168"/>
      <c r="Q1" s="168"/>
      <c r="R1" s="168"/>
      <c r="S1" s="168"/>
      <c r="T1" s="168"/>
      <c r="U1" s="168"/>
      <c r="V1" s="168"/>
    </row>
    <row r="2" spans="2:22" ht="12.75">
      <c r="B2" s="24"/>
      <c r="C2" s="25"/>
      <c r="D2" s="25"/>
      <c r="E2" s="452" t="s">
        <v>401</v>
      </c>
      <c r="F2" s="453"/>
      <c r="G2" s="454"/>
      <c r="H2" s="439"/>
      <c r="I2" s="439"/>
      <c r="J2" s="716" t="s">
        <v>400</v>
      </c>
      <c r="K2" s="717"/>
      <c r="L2" s="26"/>
      <c r="P2" s="168"/>
      <c r="Q2" s="168"/>
      <c r="R2" s="168"/>
      <c r="S2" s="168"/>
      <c r="T2" s="168"/>
      <c r="U2" s="168"/>
      <c r="V2" s="168"/>
    </row>
    <row r="3" spans="2:22" ht="12.75">
      <c r="B3" s="24"/>
      <c r="C3" s="25"/>
      <c r="D3" s="25"/>
      <c r="E3" s="25"/>
      <c r="F3" s="25"/>
      <c r="G3" s="25"/>
      <c r="H3" s="439"/>
      <c r="I3" s="439"/>
      <c r="J3" s="718"/>
      <c r="K3" s="719"/>
      <c r="L3" s="26"/>
      <c r="P3" s="168"/>
      <c r="Q3" s="168"/>
      <c r="R3" s="168"/>
      <c r="S3" s="168"/>
      <c r="T3" s="168"/>
      <c r="U3" s="168"/>
      <c r="V3" s="168"/>
    </row>
    <row r="4" spans="1:59" s="6" customFormat="1" ht="12.75" customHeight="1">
      <c r="A4" s="102"/>
      <c r="B4" s="27"/>
      <c r="C4" s="28" t="s">
        <v>99</v>
      </c>
      <c r="D4" s="455" t="s">
        <v>101</v>
      </c>
      <c r="E4" s="456"/>
      <c r="F4" s="456"/>
      <c r="G4" s="456"/>
      <c r="H4" s="456"/>
      <c r="I4" s="456"/>
      <c r="J4" s="456"/>
      <c r="K4" s="456"/>
      <c r="L4" s="29"/>
      <c r="M4" s="102"/>
      <c r="N4" s="132"/>
      <c r="O4" s="132"/>
      <c r="P4" s="154"/>
      <c r="Q4" s="154"/>
      <c r="R4" s="154"/>
      <c r="S4" s="154"/>
      <c r="T4" s="154"/>
      <c r="U4" s="154"/>
      <c r="V4" s="15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</row>
    <row r="5" spans="1:59" s="6" customFormat="1" ht="9.75" customHeight="1">
      <c r="A5" s="102"/>
      <c r="B5" s="27"/>
      <c r="C5" s="30"/>
      <c r="D5" s="475"/>
      <c r="E5" s="456"/>
      <c r="F5" s="456"/>
      <c r="G5" s="456"/>
      <c r="H5" s="456"/>
      <c r="I5" s="456"/>
      <c r="J5" s="456"/>
      <c r="K5" s="456"/>
      <c r="L5" s="29"/>
      <c r="M5" s="102"/>
      <c r="N5" s="132"/>
      <c r="O5" s="132"/>
      <c r="P5" s="542"/>
      <c r="Q5" s="542"/>
      <c r="R5" s="542"/>
      <c r="S5" s="542"/>
      <c r="T5" s="542"/>
      <c r="U5" s="542"/>
      <c r="V5" s="542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</row>
    <row r="6" spans="1:59" s="13" customFormat="1" ht="11.25" customHeight="1">
      <c r="A6" s="103"/>
      <c r="B6" s="31"/>
      <c r="C6" s="605" t="s">
        <v>85</v>
      </c>
      <c r="D6" s="605"/>
      <c r="E6" s="599"/>
      <c r="F6" s="600"/>
      <c r="G6" s="600"/>
      <c r="H6" s="600"/>
      <c r="I6" s="600"/>
      <c r="J6" s="600"/>
      <c r="K6" s="601"/>
      <c r="L6" s="33"/>
      <c r="M6" s="103"/>
      <c r="N6" s="164"/>
      <c r="O6" s="164"/>
      <c r="P6" s="543"/>
      <c r="Q6" s="543"/>
      <c r="R6" s="543"/>
      <c r="S6" s="543"/>
      <c r="T6" s="543"/>
      <c r="U6" s="543"/>
      <c r="V6" s="54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</row>
    <row r="7" spans="1:59" s="13" customFormat="1" ht="11.25">
      <c r="A7" s="103"/>
      <c r="B7" s="31"/>
      <c r="C7" s="605"/>
      <c r="D7" s="605"/>
      <c r="E7" s="602"/>
      <c r="F7" s="603"/>
      <c r="G7" s="603"/>
      <c r="H7" s="603"/>
      <c r="I7" s="603"/>
      <c r="J7" s="603"/>
      <c r="K7" s="604"/>
      <c r="L7" s="33"/>
      <c r="M7" s="103"/>
      <c r="N7" s="164"/>
      <c r="O7" s="164"/>
      <c r="P7" s="543"/>
      <c r="Q7" s="543"/>
      <c r="R7" s="543"/>
      <c r="S7" s="543"/>
      <c r="T7" s="543"/>
      <c r="U7" s="543"/>
      <c r="V7" s="54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</row>
    <row r="8" spans="1:59" s="13" customFormat="1" ht="16.5">
      <c r="A8" s="103"/>
      <c r="B8" s="31"/>
      <c r="C8" s="605" t="s">
        <v>86</v>
      </c>
      <c r="D8" s="605"/>
      <c r="E8" s="608"/>
      <c r="F8" s="609"/>
      <c r="G8" s="609"/>
      <c r="H8" s="609"/>
      <c r="I8" s="609"/>
      <c r="J8" s="609"/>
      <c r="K8" s="610"/>
      <c r="L8" s="33"/>
      <c r="M8" s="103"/>
      <c r="N8" s="164"/>
      <c r="O8" s="164"/>
      <c r="P8" s="543"/>
      <c r="Q8" s="543"/>
      <c r="R8" s="543"/>
      <c r="S8" s="543"/>
      <c r="T8" s="543"/>
      <c r="U8" s="543"/>
      <c r="V8" s="54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</row>
    <row r="9" spans="1:59" s="13" customFormat="1" ht="16.5">
      <c r="A9" s="103"/>
      <c r="B9" s="31"/>
      <c r="C9" s="605" t="s">
        <v>83</v>
      </c>
      <c r="D9" s="605"/>
      <c r="E9" s="679"/>
      <c r="F9" s="680"/>
      <c r="G9" s="680"/>
      <c r="H9" s="680"/>
      <c r="I9" s="681"/>
      <c r="J9" s="681"/>
      <c r="K9" s="682"/>
      <c r="L9" s="33"/>
      <c r="M9" s="103"/>
      <c r="N9" s="164"/>
      <c r="O9" s="164"/>
      <c r="P9" s="543"/>
      <c r="Q9" s="543"/>
      <c r="R9" s="543"/>
      <c r="S9" s="543"/>
      <c r="T9" s="543"/>
      <c r="U9" s="543"/>
      <c r="V9" s="54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</row>
    <row r="10" spans="1:59" s="13" customFormat="1" ht="16.5">
      <c r="A10" s="103"/>
      <c r="B10" s="31"/>
      <c r="C10" s="32" t="s">
        <v>84</v>
      </c>
      <c r="D10" s="32"/>
      <c r="E10" s="608"/>
      <c r="F10" s="609"/>
      <c r="G10" s="609"/>
      <c r="H10" s="609"/>
      <c r="I10" s="687" t="s">
        <v>119</v>
      </c>
      <c r="J10" s="687"/>
      <c r="K10" s="220"/>
      <c r="L10" s="33"/>
      <c r="M10" s="103"/>
      <c r="N10" s="164"/>
      <c r="O10" s="164"/>
      <c r="P10" s="544"/>
      <c r="Q10" s="544"/>
      <c r="R10" s="544"/>
      <c r="S10" s="544"/>
      <c r="T10" s="544"/>
      <c r="U10" s="544"/>
      <c r="V10" s="544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</row>
    <row r="11" spans="1:59" s="6" customFormat="1" ht="9.75" customHeight="1">
      <c r="A11" s="102"/>
      <c r="B11" s="27"/>
      <c r="C11" s="34"/>
      <c r="D11" s="34"/>
      <c r="E11" s="34"/>
      <c r="F11" s="34"/>
      <c r="G11" s="34"/>
      <c r="H11" s="34"/>
      <c r="I11" s="34"/>
      <c r="J11" s="34"/>
      <c r="K11" s="34"/>
      <c r="L11" s="29"/>
      <c r="M11" s="102"/>
      <c r="N11" s="132"/>
      <c r="O11" s="132"/>
      <c r="P11" s="545"/>
      <c r="Q11" s="545"/>
      <c r="R11" s="545"/>
      <c r="S11" s="545"/>
      <c r="T11" s="545"/>
      <c r="U11" s="545"/>
      <c r="V11" s="545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</row>
    <row r="12" spans="1:59" s="10" customFormat="1" ht="12">
      <c r="A12" s="104"/>
      <c r="B12" s="35"/>
      <c r="C12" s="36">
        <v>1</v>
      </c>
      <c r="D12" s="527" t="s">
        <v>66</v>
      </c>
      <c r="E12" s="527"/>
      <c r="F12" s="527"/>
      <c r="G12" s="527"/>
      <c r="H12" s="527"/>
      <c r="I12" s="527"/>
      <c r="J12" s="527"/>
      <c r="K12" s="527"/>
      <c r="L12" s="38"/>
      <c r="M12" s="104"/>
      <c r="N12" s="133"/>
      <c r="O12" s="133"/>
      <c r="P12" s="546"/>
      <c r="Q12" s="546"/>
      <c r="R12" s="546"/>
      <c r="S12" s="546"/>
      <c r="T12" s="546"/>
      <c r="U12" s="546"/>
      <c r="V12" s="546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</row>
    <row r="13" spans="1:59" s="9" customFormat="1" ht="12">
      <c r="A13" s="105"/>
      <c r="B13" s="39"/>
      <c r="C13" s="40"/>
      <c r="D13" s="527"/>
      <c r="E13" s="527"/>
      <c r="F13" s="527"/>
      <c r="G13" s="686" t="s">
        <v>299</v>
      </c>
      <c r="H13" s="686"/>
      <c r="I13" s="686"/>
      <c r="J13" s="686"/>
      <c r="K13" s="686"/>
      <c r="L13" s="41"/>
      <c r="M13" s="105"/>
      <c r="N13" s="165"/>
      <c r="O13" s="165"/>
      <c r="P13" s="547"/>
      <c r="Q13" s="547"/>
      <c r="R13" s="547"/>
      <c r="S13" s="547"/>
      <c r="T13" s="547"/>
      <c r="U13" s="547"/>
      <c r="V13" s="547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</row>
    <row r="14" spans="1:22" s="6" customFormat="1" ht="15.75" customHeight="1">
      <c r="A14" s="102"/>
      <c r="B14" s="27"/>
      <c r="C14" s="683" t="s">
        <v>61</v>
      </c>
      <c r="D14" s="683"/>
      <c r="E14" s="683"/>
      <c r="F14" s="683"/>
      <c r="G14" s="683"/>
      <c r="H14" s="683"/>
      <c r="I14" s="683"/>
      <c r="J14" s="34"/>
      <c r="K14" s="34"/>
      <c r="L14" s="29"/>
      <c r="M14" s="102"/>
      <c r="N14" s="154"/>
      <c r="O14" s="154"/>
      <c r="P14" s="542"/>
      <c r="Q14" s="542"/>
      <c r="R14" s="542"/>
      <c r="S14" s="542"/>
      <c r="T14" s="542"/>
      <c r="U14" s="542"/>
      <c r="V14" s="542"/>
    </row>
    <row r="15" spans="1:22" s="4" customFormat="1" ht="36" customHeight="1">
      <c r="A15" s="106"/>
      <c r="B15" s="42"/>
      <c r="C15" s="623" t="s">
        <v>0</v>
      </c>
      <c r="D15" s="623"/>
      <c r="E15" s="43" t="s">
        <v>102</v>
      </c>
      <c r="F15" s="43" t="s">
        <v>103</v>
      </c>
      <c r="G15" s="43" t="s">
        <v>20</v>
      </c>
      <c r="H15" s="43" t="s">
        <v>5</v>
      </c>
      <c r="I15" s="43" t="s">
        <v>6</v>
      </c>
      <c r="J15" s="44"/>
      <c r="K15" s="44"/>
      <c r="L15" s="45"/>
      <c r="M15" s="106"/>
      <c r="N15" s="166"/>
      <c r="O15" s="166"/>
      <c r="P15" s="531"/>
      <c r="Q15" s="531"/>
      <c r="R15" s="531"/>
      <c r="S15" s="531"/>
      <c r="T15" s="531"/>
      <c r="U15" s="531"/>
      <c r="V15" s="531"/>
    </row>
    <row r="16" spans="1:22" s="5" customFormat="1" ht="9.75">
      <c r="A16" s="107"/>
      <c r="B16" s="46"/>
      <c r="C16" s="631" t="s">
        <v>1</v>
      </c>
      <c r="D16" s="631"/>
      <c r="E16" s="48" t="s">
        <v>2</v>
      </c>
      <c r="F16" s="48" t="s">
        <v>3</v>
      </c>
      <c r="G16" s="47" t="s">
        <v>4</v>
      </c>
      <c r="H16" s="47" t="s">
        <v>7</v>
      </c>
      <c r="I16" s="49" t="s">
        <v>8</v>
      </c>
      <c r="J16" s="50"/>
      <c r="K16" s="50"/>
      <c r="L16" s="51"/>
      <c r="M16" s="107"/>
      <c r="N16" s="167"/>
      <c r="O16" s="167"/>
      <c r="P16" s="532"/>
      <c r="Q16" s="532"/>
      <c r="R16" s="532"/>
      <c r="S16" s="532"/>
      <c r="T16" s="532"/>
      <c r="U16" s="532"/>
      <c r="V16" s="532"/>
    </row>
    <row r="17" spans="1:22" s="2" customFormat="1" ht="9.75" customHeight="1">
      <c r="A17" s="108"/>
      <c r="B17" s="52"/>
      <c r="C17" s="457" t="s">
        <v>9</v>
      </c>
      <c r="D17" s="458"/>
      <c r="E17" s="238">
        <v>0</v>
      </c>
      <c r="F17" s="55">
        <f>'RIEP. SUPERFICI'!C27</f>
        <v>0</v>
      </c>
      <c r="G17" s="54">
        <f>IF(F17&gt;0,F17/F22,0)</f>
        <v>0</v>
      </c>
      <c r="H17" s="53">
        <v>0</v>
      </c>
      <c r="I17" s="55">
        <f>G17*H17</f>
        <v>0</v>
      </c>
      <c r="J17" s="56"/>
      <c r="K17" s="56"/>
      <c r="L17" s="57"/>
      <c r="M17" s="108"/>
      <c r="N17" s="152"/>
      <c r="O17" s="152"/>
      <c r="P17" s="533"/>
      <c r="Q17" s="533"/>
      <c r="R17" s="533"/>
      <c r="S17" s="533"/>
      <c r="T17" s="533"/>
      <c r="U17" s="533"/>
      <c r="V17" s="533"/>
    </row>
    <row r="18" spans="1:22" s="2" customFormat="1" ht="9.75" customHeight="1">
      <c r="A18" s="108"/>
      <c r="B18" s="52"/>
      <c r="C18" s="457" t="s">
        <v>114</v>
      </c>
      <c r="D18" s="458"/>
      <c r="E18" s="238">
        <v>0</v>
      </c>
      <c r="F18" s="55">
        <f>'RIEP. SUPERFICI'!E27</f>
        <v>0</v>
      </c>
      <c r="G18" s="54">
        <f>IF(F18&gt;0,F18/F22,0)</f>
        <v>0</v>
      </c>
      <c r="H18" s="53">
        <v>5</v>
      </c>
      <c r="I18" s="55">
        <f>G18*H18</f>
        <v>0</v>
      </c>
      <c r="J18" s="56"/>
      <c r="K18" s="56"/>
      <c r="L18" s="57"/>
      <c r="M18" s="108"/>
      <c r="N18" s="152"/>
      <c r="O18" s="152"/>
      <c r="P18" s="533"/>
      <c r="Q18" s="533"/>
      <c r="R18" s="533"/>
      <c r="S18" s="533"/>
      <c r="T18" s="533"/>
      <c r="U18" s="533"/>
      <c r="V18" s="533"/>
    </row>
    <row r="19" spans="1:22" s="2" customFormat="1" ht="9.75" customHeight="1">
      <c r="A19" s="108"/>
      <c r="B19" s="52"/>
      <c r="C19" s="457" t="s">
        <v>104</v>
      </c>
      <c r="D19" s="458"/>
      <c r="E19" s="238">
        <v>0</v>
      </c>
      <c r="F19" s="55">
        <f>'RIEP. SUPERFICI'!G27</f>
        <v>0</v>
      </c>
      <c r="G19" s="54">
        <f>IF(F19&gt;0,F19/F22,0)</f>
        <v>0</v>
      </c>
      <c r="H19" s="53">
        <v>15</v>
      </c>
      <c r="I19" s="55">
        <f>G19*H19</f>
        <v>0</v>
      </c>
      <c r="J19" s="56"/>
      <c r="K19" s="56"/>
      <c r="L19" s="57"/>
      <c r="M19" s="108"/>
      <c r="N19" s="152"/>
      <c r="O19" s="152"/>
      <c r="P19" s="533"/>
      <c r="Q19" s="533"/>
      <c r="R19" s="533"/>
      <c r="S19" s="533"/>
      <c r="T19" s="533"/>
      <c r="U19" s="533"/>
      <c r="V19" s="533"/>
    </row>
    <row r="20" spans="1:22" s="2" customFormat="1" ht="9.75" customHeight="1">
      <c r="A20" s="108"/>
      <c r="B20" s="52"/>
      <c r="C20" s="457" t="s">
        <v>105</v>
      </c>
      <c r="D20" s="458"/>
      <c r="E20" s="238">
        <v>0</v>
      </c>
      <c r="F20" s="55">
        <f>'RIEP. SUPERFICI'!I27</f>
        <v>0</v>
      </c>
      <c r="G20" s="54">
        <f>IF(F20&gt;0,F20/F22,0)</f>
        <v>0</v>
      </c>
      <c r="H20" s="53">
        <v>30</v>
      </c>
      <c r="I20" s="55">
        <f>G20*H20</f>
        <v>0</v>
      </c>
      <c r="J20" s="56"/>
      <c r="K20" s="56"/>
      <c r="L20" s="57"/>
      <c r="M20" s="108"/>
      <c r="N20" s="152"/>
      <c r="O20" s="152"/>
      <c r="P20" s="152"/>
      <c r="Q20" s="152"/>
      <c r="R20" s="152"/>
      <c r="S20" s="152"/>
      <c r="T20" s="152"/>
      <c r="U20" s="152"/>
      <c r="V20" s="152"/>
    </row>
    <row r="21" spans="1:22" s="2" customFormat="1" ht="9.75" customHeight="1">
      <c r="A21" s="108"/>
      <c r="B21" s="52"/>
      <c r="C21" s="457" t="s">
        <v>10</v>
      </c>
      <c r="D21" s="458"/>
      <c r="E21" s="238">
        <v>0</v>
      </c>
      <c r="F21" s="55">
        <f>'RIEP. SUPERFICI'!K27</f>
        <v>0</v>
      </c>
      <c r="G21" s="54">
        <f>IF(F21&gt;0,F21/F22,0)</f>
        <v>0</v>
      </c>
      <c r="H21" s="53">
        <v>50</v>
      </c>
      <c r="I21" s="55">
        <f>G21*H21</f>
        <v>0</v>
      </c>
      <c r="J21" s="56"/>
      <c r="K21" s="56"/>
      <c r="L21" s="57"/>
      <c r="M21" s="108"/>
      <c r="N21" s="152"/>
      <c r="O21" s="152"/>
      <c r="P21" s="152"/>
      <c r="Q21" s="152"/>
      <c r="R21" s="152"/>
      <c r="S21" s="152"/>
      <c r="T21" s="152"/>
      <c r="U21" s="152"/>
      <c r="V21" s="152"/>
    </row>
    <row r="22" spans="1:22" s="2" customFormat="1" ht="18" customHeight="1">
      <c r="A22" s="108"/>
      <c r="B22" s="52"/>
      <c r="C22" s="58"/>
      <c r="D22" s="58"/>
      <c r="E22" s="59" t="s">
        <v>11</v>
      </c>
      <c r="F22" s="60">
        <f>SUM(F17:F21)</f>
        <v>0</v>
      </c>
      <c r="G22" s="232"/>
      <c r="H22" s="58"/>
      <c r="I22" s="684" t="s">
        <v>53</v>
      </c>
      <c r="J22" s="685"/>
      <c r="K22" s="55">
        <f>SUM(I17:I21)</f>
        <v>0</v>
      </c>
      <c r="L22" s="57"/>
      <c r="M22" s="108"/>
      <c r="N22" s="152"/>
      <c r="O22" s="152"/>
      <c r="P22" s="548"/>
      <c r="Q22" s="548"/>
      <c r="R22" s="548"/>
      <c r="S22" s="548"/>
      <c r="T22" s="548"/>
      <c r="U22" s="548"/>
      <c r="V22" s="548"/>
    </row>
    <row r="23" spans="1:22" s="6" customFormat="1" ht="15.75" customHeight="1">
      <c r="A23" s="102"/>
      <c r="B23" s="27"/>
      <c r="C23" s="554" t="s">
        <v>305</v>
      </c>
      <c r="D23" s="554"/>
      <c r="E23" s="554"/>
      <c r="F23" s="554"/>
      <c r="G23" s="34"/>
      <c r="H23" s="34"/>
      <c r="I23" s="34"/>
      <c r="J23" s="34"/>
      <c r="K23" s="34"/>
      <c r="L23" s="29"/>
      <c r="M23" s="102"/>
      <c r="N23" s="154"/>
      <c r="O23" s="154"/>
      <c r="P23" s="573"/>
      <c r="Q23" s="573"/>
      <c r="R23" s="573"/>
      <c r="S23" s="573"/>
      <c r="T23" s="573"/>
      <c r="U23" s="573"/>
      <c r="V23" s="573"/>
    </row>
    <row r="24" spans="1:20" s="3" customFormat="1" ht="24" customHeight="1">
      <c r="A24" s="109"/>
      <c r="B24" s="62"/>
      <c r="C24" s="623" t="s">
        <v>12</v>
      </c>
      <c r="D24" s="623"/>
      <c r="E24" s="623"/>
      <c r="F24" s="63" t="s">
        <v>62</v>
      </c>
      <c r="G24" s="63"/>
      <c r="H24" s="624" t="s">
        <v>306</v>
      </c>
      <c r="I24" s="624"/>
      <c r="J24" s="624"/>
      <c r="K24" s="65"/>
      <c r="L24" s="66"/>
      <c r="M24" s="109"/>
      <c r="N24" s="156"/>
      <c r="O24" s="156"/>
      <c r="P24" s="157"/>
      <c r="Q24" s="157"/>
      <c r="R24" s="157"/>
      <c r="S24" s="157"/>
      <c r="T24" s="157"/>
    </row>
    <row r="25" spans="1:20" s="7" customFormat="1" ht="9" customHeight="1">
      <c r="A25" s="110"/>
      <c r="B25" s="67"/>
      <c r="C25" s="631" t="s">
        <v>22</v>
      </c>
      <c r="D25" s="631"/>
      <c r="E25" s="631"/>
      <c r="F25" s="221" t="s">
        <v>13</v>
      </c>
      <c r="G25" s="222"/>
      <c r="H25" s="487" t="s">
        <v>21</v>
      </c>
      <c r="I25" s="611" t="s">
        <v>31</v>
      </c>
      <c r="J25" s="611" t="s">
        <v>30</v>
      </c>
      <c r="K25" s="68"/>
      <c r="L25" s="69"/>
      <c r="M25" s="110"/>
      <c r="N25" s="158"/>
      <c r="O25" s="158"/>
      <c r="P25" s="159"/>
      <c r="Q25" s="159"/>
      <c r="R25" s="159"/>
      <c r="S25" s="159"/>
      <c r="T25" s="159"/>
    </row>
    <row r="26" spans="1:20" s="1" customFormat="1" ht="9" customHeight="1">
      <c r="A26" s="111"/>
      <c r="B26" s="70"/>
      <c r="C26" s="457" t="s">
        <v>14</v>
      </c>
      <c r="D26" s="536" t="s">
        <v>100</v>
      </c>
      <c r="E26" s="537"/>
      <c r="F26" s="538">
        <f>'RIEP. SUPERFICI'!N27</f>
        <v>0</v>
      </c>
      <c r="G26" s="621"/>
      <c r="H26" s="555"/>
      <c r="I26" s="612"/>
      <c r="J26" s="612"/>
      <c r="K26" s="71"/>
      <c r="L26" s="72"/>
      <c r="M26" s="111"/>
      <c r="N26" s="160"/>
      <c r="O26" s="160"/>
      <c r="P26" s="161"/>
      <c r="Q26" s="161"/>
      <c r="R26" s="161"/>
      <c r="S26" s="161"/>
      <c r="T26" s="161"/>
    </row>
    <row r="27" spans="1:20" s="2" customFormat="1" ht="9" customHeight="1">
      <c r="A27" s="108"/>
      <c r="B27" s="52"/>
      <c r="C27" s="457"/>
      <c r="D27" s="536"/>
      <c r="E27" s="537"/>
      <c r="F27" s="539"/>
      <c r="G27" s="632"/>
      <c r="H27" s="555"/>
      <c r="I27" s="612"/>
      <c r="J27" s="612"/>
      <c r="K27" s="58"/>
      <c r="L27" s="57"/>
      <c r="M27" s="108"/>
      <c r="N27" s="152"/>
      <c r="O27" s="152"/>
      <c r="P27" s="153"/>
      <c r="Q27" s="153"/>
      <c r="R27" s="153"/>
      <c r="S27" s="153"/>
      <c r="T27" s="153"/>
    </row>
    <row r="28" spans="1:20" s="6" customFormat="1" ht="9" customHeight="1">
      <c r="A28" s="102"/>
      <c r="B28" s="27"/>
      <c r="C28" s="457"/>
      <c r="D28" s="536"/>
      <c r="E28" s="537"/>
      <c r="F28" s="539"/>
      <c r="G28" s="632"/>
      <c r="H28" s="489"/>
      <c r="I28" s="613"/>
      <c r="J28" s="613"/>
      <c r="K28" s="34"/>
      <c r="L28" s="29"/>
      <c r="M28" s="102"/>
      <c r="N28" s="154"/>
      <c r="O28" s="154"/>
      <c r="P28" s="155"/>
      <c r="Q28" s="155"/>
      <c r="R28" s="155"/>
      <c r="S28" s="155"/>
      <c r="T28" s="155"/>
    </row>
    <row r="29" spans="1:20" s="6" customFormat="1" ht="9" customHeight="1">
      <c r="A29" s="102"/>
      <c r="B29" s="27"/>
      <c r="C29" s="457"/>
      <c r="D29" s="536"/>
      <c r="E29" s="537"/>
      <c r="F29" s="540"/>
      <c r="G29" s="622"/>
      <c r="H29" s="218" t="s">
        <v>23</v>
      </c>
      <c r="I29" s="48" t="s">
        <v>24</v>
      </c>
      <c r="J29" s="47" t="s">
        <v>25</v>
      </c>
      <c r="K29" s="34"/>
      <c r="L29" s="29"/>
      <c r="M29" s="102"/>
      <c r="N29" s="154"/>
      <c r="O29" s="154"/>
      <c r="P29" s="155"/>
      <c r="Q29" s="155"/>
      <c r="R29" s="155"/>
      <c r="S29" s="155"/>
      <c r="T29" s="155"/>
    </row>
    <row r="30" spans="1:20" s="2" customFormat="1" ht="9.75" customHeight="1">
      <c r="A30" s="108"/>
      <c r="B30" s="52"/>
      <c r="C30" s="457" t="s">
        <v>15</v>
      </c>
      <c r="D30" s="633" t="s">
        <v>280</v>
      </c>
      <c r="E30" s="634"/>
      <c r="F30" s="494">
        <f>'RIEP. SUPERFICI'!O27</f>
        <v>0</v>
      </c>
      <c r="G30" s="621"/>
      <c r="H30" s="216" t="s">
        <v>26</v>
      </c>
      <c r="I30" s="115">
        <v>0</v>
      </c>
      <c r="J30" s="74">
        <v>0</v>
      </c>
      <c r="K30" s="58"/>
      <c r="L30" s="57"/>
      <c r="M30" s="108"/>
      <c r="N30" s="152"/>
      <c r="O30" s="152"/>
      <c r="P30" s="153"/>
      <c r="Q30" s="153"/>
      <c r="R30" s="153"/>
      <c r="S30" s="153"/>
      <c r="T30" s="153"/>
    </row>
    <row r="31" spans="1:20" s="2" customFormat="1" ht="9.75" customHeight="1">
      <c r="A31" s="108"/>
      <c r="B31" s="52"/>
      <c r="C31" s="457"/>
      <c r="D31" s="635"/>
      <c r="E31" s="636"/>
      <c r="F31" s="495"/>
      <c r="G31" s="622"/>
      <c r="H31" s="216" t="s">
        <v>106</v>
      </c>
      <c r="I31" s="115">
        <v>0</v>
      </c>
      <c r="J31" s="74">
        <v>10</v>
      </c>
      <c r="K31" s="58"/>
      <c r="L31" s="57"/>
      <c r="M31" s="108"/>
      <c r="N31" s="152"/>
      <c r="O31" s="152"/>
      <c r="P31" s="153"/>
      <c r="Q31" s="153"/>
      <c r="R31" s="153"/>
      <c r="S31" s="153"/>
      <c r="T31" s="153"/>
    </row>
    <row r="32" spans="1:20" s="2" customFormat="1" ht="9.75" customHeight="1">
      <c r="A32" s="108"/>
      <c r="B32" s="52"/>
      <c r="C32" s="53" t="s">
        <v>16</v>
      </c>
      <c r="D32" s="606" t="s">
        <v>29</v>
      </c>
      <c r="E32" s="607"/>
      <c r="F32" s="55">
        <f>'RIEP. SUPERFICI'!P27</f>
        <v>0</v>
      </c>
      <c r="G32" s="232"/>
      <c r="H32" s="223" t="s">
        <v>107</v>
      </c>
      <c r="I32" s="116">
        <v>0</v>
      </c>
      <c r="J32" s="75">
        <v>20</v>
      </c>
      <c r="K32" s="58"/>
      <c r="L32" s="57"/>
      <c r="M32" s="108"/>
      <c r="N32" s="152"/>
      <c r="O32" s="152"/>
      <c r="P32" s="153"/>
      <c r="Q32" s="153"/>
      <c r="R32" s="153"/>
      <c r="S32" s="153"/>
      <c r="T32" s="153"/>
    </row>
    <row r="33" spans="1:20" s="2" customFormat="1" ht="9.75" customHeight="1">
      <c r="A33" s="108"/>
      <c r="B33" s="52"/>
      <c r="C33" s="53" t="s">
        <v>17</v>
      </c>
      <c r="D33" s="606" t="s">
        <v>18</v>
      </c>
      <c r="E33" s="607"/>
      <c r="F33" s="55">
        <f>'RIEP. SUPERFICI'!Q27</f>
        <v>0</v>
      </c>
      <c r="G33" s="233"/>
      <c r="H33" s="224" t="s">
        <v>27</v>
      </c>
      <c r="I33" s="225">
        <v>0</v>
      </c>
      <c r="J33" s="75">
        <v>30</v>
      </c>
      <c r="K33" s="58"/>
      <c r="L33" s="57"/>
      <c r="M33" s="108"/>
      <c r="N33" s="152"/>
      <c r="O33" s="152"/>
      <c r="P33" s="153"/>
      <c r="Q33" s="153"/>
      <c r="R33" s="153"/>
      <c r="S33" s="153"/>
      <c r="T33" s="153"/>
    </row>
    <row r="34" spans="1:20" s="2" customFormat="1" ht="18" customHeight="1">
      <c r="A34" s="108"/>
      <c r="B34" s="52"/>
      <c r="C34" s="58"/>
      <c r="D34" s="58"/>
      <c r="E34" s="61" t="s">
        <v>19</v>
      </c>
      <c r="F34" s="60">
        <f>SUM(F26:F33)</f>
        <v>0</v>
      </c>
      <c r="G34" s="55">
        <f>SUM(G26+G30+G32+G33)</f>
        <v>0</v>
      </c>
      <c r="H34" s="43" t="s">
        <v>28</v>
      </c>
      <c r="I34" s="55">
        <f>IF(F34&gt;0,F34/F22*100,0)</f>
        <v>0</v>
      </c>
      <c r="J34" s="219" t="s">
        <v>63</v>
      </c>
      <c r="K34" s="55">
        <f>(J30*I30)+(J31*I31)+(J32*I32)+(J33*I33)</f>
        <v>0</v>
      </c>
      <c r="L34" s="57"/>
      <c r="M34" s="108"/>
      <c r="N34" s="152"/>
      <c r="O34" s="152"/>
      <c r="P34" s="153"/>
      <c r="Q34" s="153"/>
      <c r="R34" s="153"/>
      <c r="S34" s="153"/>
      <c r="T34" s="153"/>
    </row>
    <row r="35" spans="1:20" s="3" customFormat="1" ht="24" customHeight="1">
      <c r="A35" s="109"/>
      <c r="B35" s="62"/>
      <c r="C35" s="598" t="s">
        <v>307</v>
      </c>
      <c r="D35" s="598"/>
      <c r="E35" s="598"/>
      <c r="F35" s="598"/>
      <c r="G35" s="76"/>
      <c r="H35" s="554" t="s">
        <v>64</v>
      </c>
      <c r="I35" s="554"/>
      <c r="J35" s="554"/>
      <c r="K35" s="65"/>
      <c r="L35" s="66"/>
      <c r="M35" s="109"/>
      <c r="N35" s="156"/>
      <c r="O35" s="156"/>
      <c r="P35" s="157"/>
      <c r="Q35" s="157"/>
      <c r="R35" s="157"/>
      <c r="S35" s="157"/>
      <c r="T35" s="157"/>
    </row>
    <row r="36" spans="1:20" s="1" customFormat="1" ht="26.25" customHeight="1">
      <c r="A36" s="111"/>
      <c r="B36" s="70"/>
      <c r="C36" s="551" t="s">
        <v>38</v>
      </c>
      <c r="D36" s="552"/>
      <c r="E36" s="63" t="s">
        <v>39</v>
      </c>
      <c r="F36" s="43" t="s">
        <v>40</v>
      </c>
      <c r="G36" s="55"/>
      <c r="H36" s="487" t="s">
        <v>108</v>
      </c>
      <c r="I36" s="611" t="s">
        <v>32</v>
      </c>
      <c r="J36" s="611" t="s">
        <v>33</v>
      </c>
      <c r="K36" s="71"/>
      <c r="L36" s="72"/>
      <c r="M36" s="111"/>
      <c r="N36" s="160"/>
      <c r="O36" s="160"/>
      <c r="P36" s="161"/>
      <c r="Q36" s="161"/>
      <c r="R36" s="161"/>
      <c r="S36" s="161"/>
      <c r="T36" s="161"/>
    </row>
    <row r="37" spans="1:20" s="8" customFormat="1" ht="9" customHeight="1">
      <c r="A37" s="112"/>
      <c r="B37" s="79"/>
      <c r="C37" s="549" t="s">
        <v>41</v>
      </c>
      <c r="D37" s="550"/>
      <c r="E37" s="47" t="s">
        <v>42</v>
      </c>
      <c r="F37" s="47" t="s">
        <v>43</v>
      </c>
      <c r="G37" s="226"/>
      <c r="H37" s="489"/>
      <c r="I37" s="613"/>
      <c r="J37" s="613"/>
      <c r="K37" s="81"/>
      <c r="L37" s="82"/>
      <c r="M37" s="112"/>
      <c r="N37" s="162"/>
      <c r="O37" s="162"/>
      <c r="P37" s="163"/>
      <c r="Q37" s="163"/>
      <c r="R37" s="163"/>
      <c r="S37" s="163"/>
      <c r="T37" s="163"/>
    </row>
    <row r="38" spans="1:20" s="2" customFormat="1" ht="9" customHeight="1">
      <c r="A38" s="108"/>
      <c r="B38" s="52"/>
      <c r="C38" s="459">
        <v>1</v>
      </c>
      <c r="D38" s="459" t="s">
        <v>44</v>
      </c>
      <c r="E38" s="459" t="s">
        <v>49</v>
      </c>
      <c r="F38" s="494">
        <f>F22</f>
        <v>0</v>
      </c>
      <c r="G38" s="496">
        <f>G22</f>
        <v>0</v>
      </c>
      <c r="H38" s="218" t="s">
        <v>34</v>
      </c>
      <c r="I38" s="48" t="s">
        <v>35</v>
      </c>
      <c r="J38" s="47" t="s">
        <v>36</v>
      </c>
      <c r="K38" s="58"/>
      <c r="L38" s="57"/>
      <c r="M38" s="108"/>
      <c r="N38" s="152"/>
      <c r="O38" s="152"/>
      <c r="P38" s="153"/>
      <c r="Q38" s="153"/>
      <c r="R38" s="153"/>
      <c r="S38" s="153"/>
      <c r="T38" s="153"/>
    </row>
    <row r="39" spans="1:20" s="6" customFormat="1" ht="9" customHeight="1">
      <c r="A39" s="102"/>
      <c r="B39" s="27"/>
      <c r="C39" s="460"/>
      <c r="D39" s="460"/>
      <c r="E39" s="460"/>
      <c r="F39" s="495"/>
      <c r="G39" s="541"/>
      <c r="H39" s="216" t="s">
        <v>109</v>
      </c>
      <c r="I39" s="117" t="s">
        <v>120</v>
      </c>
      <c r="J39" s="83" t="s">
        <v>37</v>
      </c>
      <c r="K39" s="34"/>
      <c r="L39" s="29"/>
      <c r="M39" s="102"/>
      <c r="N39" s="154"/>
      <c r="O39" s="154"/>
      <c r="P39" s="155"/>
      <c r="Q39" s="155"/>
      <c r="R39" s="155"/>
      <c r="S39" s="155"/>
      <c r="T39" s="155"/>
    </row>
    <row r="40" spans="1:15" s="6" customFormat="1" ht="9" customHeight="1">
      <c r="A40" s="102"/>
      <c r="B40" s="27"/>
      <c r="C40" s="459">
        <v>2</v>
      </c>
      <c r="D40" s="459" t="s">
        <v>45</v>
      </c>
      <c r="E40" s="459" t="s">
        <v>52</v>
      </c>
      <c r="F40" s="494">
        <f>F34</f>
        <v>0</v>
      </c>
      <c r="G40" s="556">
        <f>G34</f>
        <v>0</v>
      </c>
      <c r="H40" s="227" t="s">
        <v>110</v>
      </c>
      <c r="I40" s="117" t="s">
        <v>120</v>
      </c>
      <c r="J40" s="83" t="s">
        <v>37</v>
      </c>
      <c r="K40" s="34"/>
      <c r="L40" s="29"/>
      <c r="M40" s="102"/>
      <c r="N40" s="132"/>
      <c r="O40" s="132"/>
    </row>
    <row r="41" spans="1:15" s="2" customFormat="1" ht="9" customHeight="1">
      <c r="A41" s="108"/>
      <c r="B41" s="52"/>
      <c r="C41" s="460"/>
      <c r="D41" s="460"/>
      <c r="E41" s="460"/>
      <c r="F41" s="495"/>
      <c r="G41" s="557"/>
      <c r="H41" s="216" t="s">
        <v>111</v>
      </c>
      <c r="I41" s="115">
        <v>0</v>
      </c>
      <c r="J41" s="83" t="s">
        <v>37</v>
      </c>
      <c r="K41" s="58"/>
      <c r="L41" s="57"/>
      <c r="M41" s="108"/>
      <c r="N41" s="136"/>
      <c r="O41" s="136"/>
    </row>
    <row r="42" spans="1:15" s="2" customFormat="1" ht="9" customHeight="1">
      <c r="A42" s="108"/>
      <c r="B42" s="52"/>
      <c r="C42" s="459">
        <v>3</v>
      </c>
      <c r="D42" s="459" t="s">
        <v>46</v>
      </c>
      <c r="E42" s="459" t="s">
        <v>50</v>
      </c>
      <c r="F42" s="494">
        <f>F34/100*60</f>
        <v>0</v>
      </c>
      <c r="G42" s="496">
        <f>G34*0.6</f>
        <v>0</v>
      </c>
      <c r="H42" s="216" t="s">
        <v>112</v>
      </c>
      <c r="I42" s="115">
        <v>0</v>
      </c>
      <c r="J42" s="83" t="s">
        <v>37</v>
      </c>
      <c r="K42" s="58"/>
      <c r="L42" s="57"/>
      <c r="M42" s="108"/>
      <c r="N42" s="136"/>
      <c r="O42" s="136"/>
    </row>
    <row r="43" spans="1:15" s="2" customFormat="1" ht="9" customHeight="1">
      <c r="A43" s="108"/>
      <c r="B43" s="52"/>
      <c r="C43" s="460"/>
      <c r="D43" s="460"/>
      <c r="E43" s="460"/>
      <c r="F43" s="495"/>
      <c r="G43" s="497"/>
      <c r="H43" s="217" t="s">
        <v>113</v>
      </c>
      <c r="I43" s="118">
        <v>0</v>
      </c>
      <c r="J43" s="83" t="s">
        <v>37</v>
      </c>
      <c r="K43" s="58"/>
      <c r="L43" s="57"/>
      <c r="M43" s="108"/>
      <c r="N43" s="136"/>
      <c r="O43" s="136"/>
    </row>
    <row r="44" spans="1:15" s="2" customFormat="1" ht="18" customHeight="1">
      <c r="A44" s="108"/>
      <c r="B44" s="52"/>
      <c r="C44" s="43" t="s">
        <v>47</v>
      </c>
      <c r="D44" s="43" t="s">
        <v>48</v>
      </c>
      <c r="E44" s="43" t="s">
        <v>51</v>
      </c>
      <c r="F44" s="55">
        <f>F38+F42</f>
        <v>0</v>
      </c>
      <c r="G44" s="228">
        <f>G38+G42</f>
        <v>0</v>
      </c>
      <c r="H44" s="58"/>
      <c r="I44" s="58"/>
      <c r="J44" s="61" t="s">
        <v>54</v>
      </c>
      <c r="K44" s="55">
        <f>(J39*I39)+(J40*I40)+(J41*I41)+(J42*I42)+(J43*I43)</f>
        <v>0</v>
      </c>
      <c r="L44" s="57"/>
      <c r="M44" s="108"/>
      <c r="N44" s="136"/>
      <c r="O44" s="136"/>
    </row>
    <row r="45" spans="1:15" s="2" customFormat="1" ht="18" customHeight="1">
      <c r="A45" s="108"/>
      <c r="B45" s="52"/>
      <c r="C45" s="528" t="s">
        <v>121</v>
      </c>
      <c r="D45" s="529"/>
      <c r="E45" s="529"/>
      <c r="F45" s="529"/>
      <c r="G45" s="58"/>
      <c r="H45" s="58"/>
      <c r="I45" s="58"/>
      <c r="J45" s="61"/>
      <c r="K45" s="77"/>
      <c r="L45" s="57"/>
      <c r="M45" s="108"/>
      <c r="N45" s="136"/>
      <c r="O45" s="136"/>
    </row>
    <row r="46" spans="1:15" s="3" customFormat="1" ht="9" customHeight="1">
      <c r="A46" s="109"/>
      <c r="B46" s="62"/>
      <c r="C46" s="530"/>
      <c r="D46" s="530"/>
      <c r="E46" s="530"/>
      <c r="F46" s="530"/>
      <c r="G46" s="64"/>
      <c r="H46" s="476"/>
      <c r="I46" s="476"/>
      <c r="J46" s="476"/>
      <c r="K46" s="65"/>
      <c r="L46" s="66"/>
      <c r="M46" s="109"/>
      <c r="N46" s="137"/>
      <c r="O46" s="137"/>
    </row>
    <row r="47" spans="1:15" s="1" customFormat="1" ht="18" customHeight="1">
      <c r="A47" s="111"/>
      <c r="B47" s="70"/>
      <c r="C47" s="477" t="s">
        <v>122</v>
      </c>
      <c r="D47" s="478"/>
      <c r="E47" s="478"/>
      <c r="F47" s="479"/>
      <c r="G47" s="58"/>
      <c r="H47" s="486" t="s">
        <v>65</v>
      </c>
      <c r="I47" s="487"/>
      <c r="J47" s="47" t="s">
        <v>77</v>
      </c>
      <c r="K47" s="43" t="s">
        <v>60</v>
      </c>
      <c r="L47" s="72"/>
      <c r="M47" s="111"/>
      <c r="N47" s="139"/>
      <c r="O47" s="139"/>
    </row>
    <row r="48" spans="1:15" s="8" customFormat="1" ht="9" customHeight="1">
      <c r="A48" s="108"/>
      <c r="B48" s="79"/>
      <c r="C48" s="480"/>
      <c r="D48" s="481"/>
      <c r="E48" s="481"/>
      <c r="F48" s="482"/>
      <c r="G48" s="80"/>
      <c r="H48" s="488"/>
      <c r="I48" s="489"/>
      <c r="J48" s="48" t="s">
        <v>55</v>
      </c>
      <c r="K48" s="47" t="s">
        <v>56</v>
      </c>
      <c r="L48" s="82"/>
      <c r="M48" s="112"/>
      <c r="N48" s="140"/>
      <c r="O48" s="140"/>
    </row>
    <row r="49" spans="1:15" s="8" customFormat="1" ht="9" customHeight="1">
      <c r="A49" s="112"/>
      <c r="B49" s="79"/>
      <c r="C49" s="480"/>
      <c r="D49" s="481"/>
      <c r="E49" s="481"/>
      <c r="F49" s="482"/>
      <c r="G49" s="80"/>
      <c r="H49" s="490">
        <f>K22+K34+K44</f>
        <v>0</v>
      </c>
      <c r="I49" s="491"/>
      <c r="J49" s="84" t="str">
        <f>IF(H49&gt;25," ",IF(H49&gt;20,"Classe V",IF(H49&gt;15,"Classe IV",IF(H49&gt;10,"Classe III",IF(H49&gt;5,"Classe II",IF(H49&lt;=5,"Classe I"," "))))))</f>
        <v>Classe I</v>
      </c>
      <c r="K49" s="535">
        <f>K51+K52</f>
        <v>0</v>
      </c>
      <c r="L49" s="82"/>
      <c r="M49" s="112"/>
      <c r="N49" s="140"/>
      <c r="O49" s="140"/>
    </row>
    <row r="50" spans="1:15" s="2" customFormat="1" ht="9.75" customHeight="1">
      <c r="A50" s="108"/>
      <c r="B50" s="52"/>
      <c r="C50" s="480"/>
      <c r="D50" s="481"/>
      <c r="E50" s="481"/>
      <c r="F50" s="482"/>
      <c r="G50" s="58"/>
      <c r="H50" s="492"/>
      <c r="I50" s="493"/>
      <c r="J50" s="129" t="str">
        <f>IF(H49&gt;50,"Classe XI",IF(H49&gt;45,"Classe X",IF(H49&gt;40,"Classe IX",IF(H49&gt;35,"Classe VIII",IF(H49&gt;30,"Classe VII",IF(H49&gt;25,"Classe VI"," "))))))</f>
        <v> </v>
      </c>
      <c r="K50" s="535"/>
      <c r="L50" s="57"/>
      <c r="M50" s="108"/>
      <c r="N50" s="136"/>
      <c r="O50" s="136"/>
    </row>
    <row r="51" spans="1:15" s="2" customFormat="1" ht="9.75" customHeight="1" hidden="1">
      <c r="A51" s="108"/>
      <c r="B51" s="52"/>
      <c r="C51" s="480"/>
      <c r="D51" s="481"/>
      <c r="E51" s="481"/>
      <c r="F51" s="482"/>
      <c r="G51" s="58"/>
      <c r="H51" s="77"/>
      <c r="I51" s="77"/>
      <c r="J51" s="85"/>
      <c r="K51" s="85" t="str">
        <f>IF(H49&gt;25,"0",IF(H49&gt;20,"20",IF(H49&gt;15,"15",IF(H49&gt;10,"10",IF(H49&gt;5,"5",IF(H49&lt;=5,"0"," "))))))</f>
        <v>0</v>
      </c>
      <c r="L51" s="57"/>
      <c r="M51" s="108"/>
      <c r="N51" s="136"/>
      <c r="O51" s="136"/>
    </row>
    <row r="52" spans="1:15" s="2" customFormat="1" ht="9.75" customHeight="1" hidden="1">
      <c r="A52" s="108"/>
      <c r="B52" s="52"/>
      <c r="C52" s="480"/>
      <c r="D52" s="481"/>
      <c r="E52" s="481"/>
      <c r="F52" s="482"/>
      <c r="G52" s="58"/>
      <c r="H52" s="77"/>
      <c r="I52" s="77"/>
      <c r="J52" s="85"/>
      <c r="K52" s="85" t="str">
        <f>IF(H49&gt;50,"50",IF(H49&gt;45,"45",IF(H49&gt;40,"40",IF(H49&gt;35,"35",IF(H49&gt;30,"30",IF(H49&gt;25,"25","0"))))))</f>
        <v>0</v>
      </c>
      <c r="L52" s="57"/>
      <c r="M52" s="108"/>
      <c r="N52" s="136"/>
      <c r="O52" s="136"/>
    </row>
    <row r="53" spans="1:15" s="2" customFormat="1" ht="9.75" customHeight="1">
      <c r="A53" s="108"/>
      <c r="B53" s="52"/>
      <c r="C53" s="483"/>
      <c r="D53" s="484"/>
      <c r="E53" s="484"/>
      <c r="F53" s="485"/>
      <c r="G53" s="58"/>
      <c r="H53" s="77"/>
      <c r="I53" s="77"/>
      <c r="J53" s="85"/>
      <c r="K53" s="85"/>
      <c r="L53" s="57"/>
      <c r="M53" s="108"/>
      <c r="N53" s="136"/>
      <c r="O53" s="136"/>
    </row>
    <row r="54" spans="1:15" s="2" customFormat="1" ht="9.75" customHeight="1">
      <c r="A54" s="108"/>
      <c r="B54" s="52"/>
      <c r="C54" s="466" t="s">
        <v>123</v>
      </c>
      <c r="D54" s="467"/>
      <c r="E54" s="467"/>
      <c r="F54" s="468"/>
      <c r="G54" s="58"/>
      <c r="H54" s="77"/>
      <c r="I54" s="77"/>
      <c r="J54" s="85"/>
      <c r="K54" s="85"/>
      <c r="L54" s="57"/>
      <c r="M54" s="108"/>
      <c r="N54" s="136"/>
      <c r="O54" s="136"/>
    </row>
    <row r="55" spans="1:15" s="2" customFormat="1" ht="9.75" customHeight="1">
      <c r="A55" s="108"/>
      <c r="B55" s="52"/>
      <c r="C55" s="469"/>
      <c r="D55" s="470"/>
      <c r="E55" s="470"/>
      <c r="F55" s="471"/>
      <c r="G55" s="58"/>
      <c r="H55" s="77"/>
      <c r="I55" s="77"/>
      <c r="J55" s="85"/>
      <c r="K55" s="85"/>
      <c r="L55" s="57"/>
      <c r="M55" s="108"/>
      <c r="N55" s="136"/>
      <c r="O55" s="136"/>
    </row>
    <row r="56" spans="1:15" s="2" customFormat="1" ht="9.75" customHeight="1">
      <c r="A56" s="108"/>
      <c r="B56" s="52"/>
      <c r="C56" s="469"/>
      <c r="D56" s="470"/>
      <c r="E56" s="470"/>
      <c r="F56" s="471"/>
      <c r="G56" s="58"/>
      <c r="H56" s="77"/>
      <c r="I56" s="77"/>
      <c r="J56" s="85"/>
      <c r="K56" s="85"/>
      <c r="L56" s="57"/>
      <c r="M56" s="108"/>
      <c r="N56" s="136"/>
      <c r="O56" s="136"/>
    </row>
    <row r="57" spans="1:15" s="2" customFormat="1" ht="9.75" customHeight="1">
      <c r="A57" s="108"/>
      <c r="B57" s="52"/>
      <c r="C57" s="469"/>
      <c r="D57" s="470"/>
      <c r="E57" s="470"/>
      <c r="F57" s="471"/>
      <c r="G57" s="58"/>
      <c r="H57" s="77"/>
      <c r="I57" s="77"/>
      <c r="J57" s="85"/>
      <c r="K57" s="85"/>
      <c r="L57" s="57"/>
      <c r="M57" s="108"/>
      <c r="N57" s="136"/>
      <c r="O57" s="136"/>
    </row>
    <row r="58" spans="1:15" s="2" customFormat="1" ht="9.75" customHeight="1">
      <c r="A58" s="108"/>
      <c r="B58" s="52"/>
      <c r="C58" s="469"/>
      <c r="D58" s="470"/>
      <c r="E58" s="470"/>
      <c r="F58" s="470"/>
      <c r="G58" s="464" t="s">
        <v>283</v>
      </c>
      <c r="H58" s="465"/>
      <c r="I58" s="465"/>
      <c r="J58" s="694">
        <f>ROUNDDOWN(((F44-G44)*J62),2)</f>
        <v>0</v>
      </c>
      <c r="K58" s="695"/>
      <c r="L58" s="57"/>
      <c r="M58" s="108"/>
      <c r="N58" s="136"/>
      <c r="O58" s="136"/>
    </row>
    <row r="59" spans="1:15" s="2" customFormat="1" ht="9.75" customHeight="1">
      <c r="A59" s="108"/>
      <c r="B59" s="52"/>
      <c r="C59" s="472"/>
      <c r="D59" s="473"/>
      <c r="E59" s="473"/>
      <c r="F59" s="474"/>
      <c r="G59" s="58"/>
      <c r="H59" s="77"/>
      <c r="I59" s="77"/>
      <c r="J59" s="85"/>
      <c r="K59" s="85"/>
      <c r="L59" s="57"/>
      <c r="M59" s="108"/>
      <c r="N59" s="136"/>
      <c r="O59" s="136"/>
    </row>
    <row r="60" spans="1:15" s="6" customFormat="1" ht="9.75" customHeight="1">
      <c r="A60" s="102"/>
      <c r="B60" s="27"/>
      <c r="C60" s="44"/>
      <c r="D60" s="64"/>
      <c r="E60" s="64"/>
      <c r="F60" s="58"/>
      <c r="G60" s="34"/>
      <c r="H60" s="56"/>
      <c r="I60" s="86"/>
      <c r="J60" s="551" t="s">
        <v>217</v>
      </c>
      <c r="K60" s="552"/>
      <c r="L60" s="29"/>
      <c r="M60" s="102"/>
      <c r="N60" s="132"/>
      <c r="O60" s="132"/>
    </row>
    <row r="61" spans="1:15" s="2" customFormat="1" ht="12" customHeight="1">
      <c r="A61" s="108"/>
      <c r="B61" s="52"/>
      <c r="C61" s="87" t="s">
        <v>57</v>
      </c>
      <c r="D61" s="461" t="s">
        <v>58</v>
      </c>
      <c r="E61" s="462"/>
      <c r="F61" s="462"/>
      <c r="G61" s="462"/>
      <c r="H61" s="463"/>
      <c r="I61" s="53" t="s">
        <v>293</v>
      </c>
      <c r="J61" s="694">
        <f>ROUNDDOWN((175.61*1.1201*1.055*1.04),2)</f>
        <v>215.82</v>
      </c>
      <c r="K61" s="695"/>
      <c r="L61" s="57"/>
      <c r="M61" s="108"/>
      <c r="N61" s="136"/>
      <c r="O61" s="136"/>
    </row>
    <row r="62" spans="1:15" s="2" customFormat="1" ht="12" customHeight="1">
      <c r="A62" s="108"/>
      <c r="B62" s="52"/>
      <c r="C62" s="87" t="s">
        <v>115</v>
      </c>
      <c r="D62" s="461" t="s">
        <v>117</v>
      </c>
      <c r="E62" s="462"/>
      <c r="F62" s="462"/>
      <c r="G62" s="462"/>
      <c r="H62" s="463"/>
      <c r="I62" s="53" t="s">
        <v>293</v>
      </c>
      <c r="J62" s="629">
        <f>ROUNDDOWN((J61+J61*K49/100),2)</f>
        <v>215.82</v>
      </c>
      <c r="K62" s="630"/>
      <c r="L62" s="57"/>
      <c r="M62" s="108"/>
      <c r="N62" s="136"/>
      <c r="O62" s="136"/>
    </row>
    <row r="63" spans="1:15" s="2" customFormat="1" ht="12" customHeight="1">
      <c r="A63" s="108"/>
      <c r="B63" s="52"/>
      <c r="C63" s="87" t="s">
        <v>59</v>
      </c>
      <c r="D63" s="461" t="s">
        <v>124</v>
      </c>
      <c r="E63" s="462"/>
      <c r="F63" s="462"/>
      <c r="G63" s="462"/>
      <c r="H63" s="463"/>
      <c r="I63" s="53" t="s">
        <v>206</v>
      </c>
      <c r="J63" s="694">
        <f>ROUNDDOWN((G44*J62),2)</f>
        <v>0</v>
      </c>
      <c r="K63" s="695"/>
      <c r="L63" s="57"/>
      <c r="M63" s="108"/>
      <c r="N63" s="136"/>
      <c r="O63" s="136"/>
    </row>
    <row r="64" spans="1:15" s="2" customFormat="1" ht="11.25" customHeight="1">
      <c r="A64" s="108"/>
      <c r="B64" s="52"/>
      <c r="C64" s="88"/>
      <c r="D64" s="34"/>
      <c r="E64" s="64"/>
      <c r="F64" s="58"/>
      <c r="G64" s="58"/>
      <c r="H64" s="58"/>
      <c r="I64" s="58"/>
      <c r="J64" s="58"/>
      <c r="K64" s="58"/>
      <c r="L64" s="57"/>
      <c r="M64" s="108"/>
      <c r="N64" s="136"/>
      <c r="O64" s="136"/>
    </row>
    <row r="65" spans="2:12" ht="12.75">
      <c r="B65" s="24"/>
      <c r="C65" s="25"/>
      <c r="D65" s="25"/>
      <c r="E65" s="25"/>
      <c r="F65" s="25"/>
      <c r="G65" s="25"/>
      <c r="H65" s="25"/>
      <c r="I65" s="25"/>
      <c r="J65" s="25"/>
      <c r="K65" s="25"/>
      <c r="L65" s="26"/>
    </row>
    <row r="66" spans="1:15" s="10" customFormat="1" ht="12" customHeight="1">
      <c r="A66" s="104"/>
      <c r="B66" s="35"/>
      <c r="C66" s="36">
        <v>2</v>
      </c>
      <c r="D66" s="146"/>
      <c r="E66" s="696" t="s">
        <v>68</v>
      </c>
      <c r="F66" s="696"/>
      <c r="G66" s="696"/>
      <c r="H66" s="696"/>
      <c r="I66" s="696"/>
      <c r="J66" s="696"/>
      <c r="K66" s="696"/>
      <c r="L66" s="89"/>
      <c r="M66" s="104"/>
      <c r="N66" s="133"/>
      <c r="O66" s="133"/>
    </row>
    <row r="67" spans="1:15" s="9" customFormat="1" ht="12">
      <c r="A67" s="105"/>
      <c r="B67" s="39"/>
      <c r="C67" s="40"/>
      <c r="D67" s="145"/>
      <c r="E67" s="697" t="s">
        <v>188</v>
      </c>
      <c r="F67" s="697"/>
      <c r="G67" s="686"/>
      <c r="H67" s="686"/>
      <c r="I67" s="686"/>
      <c r="J67" s="686"/>
      <c r="K67" s="686"/>
      <c r="L67" s="41"/>
      <c r="M67" s="105"/>
      <c r="N67" s="134"/>
      <c r="O67" s="134"/>
    </row>
    <row r="68" spans="1:15" s="9" customFormat="1" ht="6" customHeight="1">
      <c r="A68" s="105"/>
      <c r="B68" s="39"/>
      <c r="C68" s="40"/>
      <c r="D68" s="40"/>
      <c r="E68" s="40"/>
      <c r="F68" s="40"/>
      <c r="G68" s="40"/>
      <c r="H68" s="40"/>
      <c r="I68" s="40"/>
      <c r="J68" s="40"/>
      <c r="K68" s="40"/>
      <c r="L68" s="41"/>
      <c r="M68" s="105"/>
      <c r="N68" s="134"/>
      <c r="O68" s="134"/>
    </row>
    <row r="69" spans="1:15" s="1" customFormat="1" ht="14.25" customHeight="1">
      <c r="A69" s="111"/>
      <c r="B69" s="70"/>
      <c r="C69" s="551" t="s">
        <v>69</v>
      </c>
      <c r="D69" s="553"/>
      <c r="E69" s="552"/>
      <c r="F69" s="459" t="s">
        <v>128</v>
      </c>
      <c r="G69" s="459" t="s">
        <v>127</v>
      </c>
      <c r="H69" s="459" t="s">
        <v>118</v>
      </c>
      <c r="I69" s="459" t="s">
        <v>70</v>
      </c>
      <c r="J69" s="486" t="s">
        <v>216</v>
      </c>
      <c r="K69" s="487"/>
      <c r="L69" s="72"/>
      <c r="M69" s="111"/>
      <c r="N69" s="139"/>
      <c r="O69" s="139"/>
    </row>
    <row r="70" spans="1:15" s="8" customFormat="1" ht="12.75" customHeight="1">
      <c r="A70" s="112"/>
      <c r="B70" s="79"/>
      <c r="C70" s="688" t="s">
        <v>11</v>
      </c>
      <c r="D70" s="689"/>
      <c r="E70" s="90" t="s">
        <v>19</v>
      </c>
      <c r="F70" s="460"/>
      <c r="G70" s="460"/>
      <c r="H70" s="460"/>
      <c r="I70" s="460"/>
      <c r="J70" s="551" t="s">
        <v>217</v>
      </c>
      <c r="K70" s="552"/>
      <c r="L70" s="82"/>
      <c r="M70" s="112"/>
      <c r="N70" s="140"/>
      <c r="O70" s="140"/>
    </row>
    <row r="71" spans="2:12" ht="9.75" customHeight="1">
      <c r="B71" s="24"/>
      <c r="C71" s="457" t="s">
        <v>9</v>
      </c>
      <c r="D71" s="458"/>
      <c r="E71" s="73" t="s">
        <v>72</v>
      </c>
      <c r="F71" s="234"/>
      <c r="G71" s="119"/>
      <c r="H71" s="359">
        <f aca="true" t="shared" si="0" ref="H71:H76">ROUNDDOWN((F71+G71/100*60),2)</f>
        <v>0</v>
      </c>
      <c r="I71" s="75">
        <v>6</v>
      </c>
      <c r="J71" s="629">
        <f>ROUNDDOWN((H71*J62*I71/100),2)</f>
        <v>0</v>
      </c>
      <c r="K71" s="630"/>
      <c r="L71" s="26"/>
    </row>
    <row r="72" spans="2:12" ht="9.75" customHeight="1">
      <c r="B72" s="24"/>
      <c r="C72" s="457" t="s">
        <v>114</v>
      </c>
      <c r="D72" s="458"/>
      <c r="E72" s="73" t="s">
        <v>73</v>
      </c>
      <c r="F72" s="234"/>
      <c r="G72" s="119"/>
      <c r="H72" s="359">
        <f t="shared" si="0"/>
        <v>0</v>
      </c>
      <c r="I72" s="75">
        <v>6</v>
      </c>
      <c r="J72" s="629">
        <f>ROUNDDOWN((H72*J62*I72/100),2)</f>
        <v>0</v>
      </c>
      <c r="K72" s="630"/>
      <c r="L72" s="26"/>
    </row>
    <row r="73" spans="2:19" ht="9.75" customHeight="1">
      <c r="B73" s="24"/>
      <c r="C73" s="457" t="s">
        <v>104</v>
      </c>
      <c r="D73" s="458"/>
      <c r="E73" s="73" t="s">
        <v>74</v>
      </c>
      <c r="F73" s="234"/>
      <c r="G73" s="119"/>
      <c r="H73" s="359">
        <f t="shared" si="0"/>
        <v>0</v>
      </c>
      <c r="I73" s="75">
        <v>7</v>
      </c>
      <c r="J73" s="629">
        <f>ROUNDDOWN((H73*J62*I73/100),2)</f>
        <v>0</v>
      </c>
      <c r="K73" s="630"/>
      <c r="L73" s="26"/>
      <c r="P73" s="19"/>
      <c r="Q73" s="19"/>
      <c r="R73" s="19"/>
      <c r="S73" s="19"/>
    </row>
    <row r="74" spans="2:19" ht="9.75" customHeight="1">
      <c r="B74" s="24"/>
      <c r="C74" s="457" t="s">
        <v>105</v>
      </c>
      <c r="D74" s="458"/>
      <c r="E74" s="73" t="s">
        <v>75</v>
      </c>
      <c r="F74" s="234"/>
      <c r="G74" s="119"/>
      <c r="H74" s="359">
        <f t="shared" si="0"/>
        <v>0</v>
      </c>
      <c r="I74" s="75">
        <v>7</v>
      </c>
      <c r="J74" s="629">
        <f>ROUNDDOWN((H74*J62*I74/100),2)</f>
        <v>0</v>
      </c>
      <c r="K74" s="630"/>
      <c r="L74" s="26"/>
      <c r="P74" s="19"/>
      <c r="Q74" s="19"/>
      <c r="R74" s="19"/>
      <c r="S74" s="19"/>
    </row>
    <row r="75" spans="2:19" ht="9.75" customHeight="1">
      <c r="B75" s="24"/>
      <c r="C75" s="457" t="s">
        <v>10</v>
      </c>
      <c r="D75" s="458"/>
      <c r="E75" s="73" t="s">
        <v>76</v>
      </c>
      <c r="F75" s="234"/>
      <c r="G75" s="119"/>
      <c r="H75" s="359">
        <f t="shared" si="0"/>
        <v>0</v>
      </c>
      <c r="I75" s="75">
        <v>8</v>
      </c>
      <c r="J75" s="629">
        <f>ROUNDDOWN((H75*J62*I75/100),2)</f>
        <v>0</v>
      </c>
      <c r="K75" s="630"/>
      <c r="L75" s="26"/>
      <c r="P75" s="19"/>
      <c r="Q75" s="19"/>
      <c r="R75" s="19"/>
      <c r="S75" s="19"/>
    </row>
    <row r="76" spans="2:19" ht="9.75" customHeight="1">
      <c r="B76" s="24"/>
      <c r="C76" s="551" t="s">
        <v>67</v>
      </c>
      <c r="D76" s="552"/>
      <c r="E76" s="43"/>
      <c r="F76" s="234"/>
      <c r="G76" s="119"/>
      <c r="H76" s="359">
        <f t="shared" si="0"/>
        <v>0</v>
      </c>
      <c r="I76" s="75">
        <v>10</v>
      </c>
      <c r="J76" s="629">
        <f>ROUNDDOWN((H76*J62*I76/100),2)</f>
        <v>0</v>
      </c>
      <c r="K76" s="630"/>
      <c r="L76" s="26"/>
      <c r="P76" s="19"/>
      <c r="Q76" s="19"/>
      <c r="R76" s="19"/>
      <c r="S76" s="19"/>
    </row>
    <row r="77" spans="2:23" ht="12" customHeight="1">
      <c r="B77" s="24"/>
      <c r="C77" s="625" t="s">
        <v>129</v>
      </c>
      <c r="D77" s="626"/>
      <c r="E77" s="626"/>
      <c r="F77" s="626"/>
      <c r="G77" s="626"/>
      <c r="H77" s="627"/>
      <c r="I77" s="91" t="s">
        <v>71</v>
      </c>
      <c r="J77" s="590">
        <f>J71+J72+J73+J74+J75+J76</f>
        <v>0</v>
      </c>
      <c r="K77" s="591"/>
      <c r="L77" s="26"/>
      <c r="P77" s="19"/>
      <c r="Q77" s="20"/>
      <c r="R77" s="20"/>
      <c r="S77" s="20"/>
      <c r="T77" s="11"/>
      <c r="U77" s="11"/>
      <c r="V77" s="11"/>
      <c r="W77" s="11"/>
    </row>
    <row r="78" spans="2:23" ht="12" customHeight="1">
      <c r="B78" s="24"/>
      <c r="C78" s="701" t="s">
        <v>130</v>
      </c>
      <c r="D78" s="702"/>
      <c r="E78" s="702"/>
      <c r="F78" s="702"/>
      <c r="G78" s="702"/>
      <c r="H78" s="703"/>
      <c r="I78" s="91"/>
      <c r="J78" s="122"/>
      <c r="K78" s="122"/>
      <c r="L78" s="26"/>
      <c r="P78" s="19"/>
      <c r="Q78" s="20"/>
      <c r="R78" s="20"/>
      <c r="S78" s="20"/>
      <c r="T78" s="11"/>
      <c r="U78" s="11"/>
      <c r="V78" s="11"/>
      <c r="W78" s="11"/>
    </row>
    <row r="79" spans="2:23" ht="20.25" customHeight="1">
      <c r="B79" s="24"/>
      <c r="C79" s="534"/>
      <c r="D79" s="534"/>
      <c r="E79" s="534"/>
      <c r="F79" s="534"/>
      <c r="G79" s="534"/>
      <c r="H79" s="534"/>
      <c r="I79" s="91"/>
      <c r="J79" s="122"/>
      <c r="K79" s="122"/>
      <c r="L79" s="26"/>
      <c r="P79" s="19"/>
      <c r="Q79" s="20"/>
      <c r="R79" s="20"/>
      <c r="S79" s="20"/>
      <c r="T79" s="11"/>
      <c r="U79" s="11"/>
      <c r="V79" s="11"/>
      <c r="W79" s="11"/>
    </row>
    <row r="80" spans="1:23" s="10" customFormat="1" ht="11.25" customHeight="1">
      <c r="A80" s="104"/>
      <c r="B80" s="35"/>
      <c r="C80" s="527"/>
      <c r="D80" s="527"/>
      <c r="E80" s="527"/>
      <c r="F80" s="527"/>
      <c r="G80" s="527"/>
      <c r="H80" s="527"/>
      <c r="I80" s="527"/>
      <c r="J80" s="527"/>
      <c r="K80" s="527"/>
      <c r="L80" s="38"/>
      <c r="M80" s="104"/>
      <c r="N80" s="133"/>
      <c r="O80" s="133"/>
      <c r="P80" s="21"/>
      <c r="Q80" s="20"/>
      <c r="R80" s="20"/>
      <c r="S80" s="20"/>
      <c r="T80" s="11"/>
      <c r="U80" s="11"/>
      <c r="V80" s="11"/>
      <c r="W80" s="11"/>
    </row>
    <row r="81" spans="1:19" s="10" customFormat="1" ht="15" customHeight="1">
      <c r="A81" s="104"/>
      <c r="B81" s="35"/>
      <c r="C81" s="36">
        <v>3</v>
      </c>
      <c r="D81" s="628" t="s">
        <v>185</v>
      </c>
      <c r="E81" s="519"/>
      <c r="F81" s="519"/>
      <c r="G81" s="519"/>
      <c r="H81" s="519"/>
      <c r="I81" s="519"/>
      <c r="J81" s="519"/>
      <c r="K81" s="519"/>
      <c r="L81" s="38"/>
      <c r="M81" s="104"/>
      <c r="N81" s="133"/>
      <c r="O81" s="133"/>
      <c r="P81" s="21"/>
      <c r="Q81" s="21"/>
      <c r="R81" s="21"/>
      <c r="S81" s="21"/>
    </row>
    <row r="82" spans="1:19" s="12" customFormat="1" ht="12.75" customHeight="1">
      <c r="A82" s="113"/>
      <c r="B82" s="92"/>
      <c r="C82" s="640" t="s">
        <v>186</v>
      </c>
      <c r="D82" s="640"/>
      <c r="E82" s="640"/>
      <c r="F82" s="640"/>
      <c r="G82" s="640"/>
      <c r="H82" s="596"/>
      <c r="I82" s="596"/>
      <c r="J82" s="596"/>
      <c r="K82" s="596"/>
      <c r="L82" s="93"/>
      <c r="M82" s="113"/>
      <c r="N82" s="141"/>
      <c r="O82" s="141"/>
      <c r="P82" s="22"/>
      <c r="Q82" s="22"/>
      <c r="R82" s="22"/>
      <c r="S82" s="22"/>
    </row>
    <row r="83" spans="1:19" s="9" customFormat="1" ht="3.75" customHeight="1">
      <c r="A83" s="105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41"/>
      <c r="M83" s="105"/>
      <c r="N83" s="134"/>
      <c r="O83" s="134"/>
      <c r="P83" s="15"/>
      <c r="Q83" s="15"/>
      <c r="R83" s="15"/>
      <c r="S83" s="15"/>
    </row>
    <row r="84" spans="1:19" s="1" customFormat="1" ht="14.25" customHeight="1">
      <c r="A84" s="111"/>
      <c r="B84" s="70"/>
      <c r="C84" s="486" t="s">
        <v>125</v>
      </c>
      <c r="D84" s="487"/>
      <c r="E84" s="486" t="s">
        <v>126</v>
      </c>
      <c r="F84" s="487"/>
      <c r="G84" s="459" t="s">
        <v>132</v>
      </c>
      <c r="H84" s="459" t="s">
        <v>133</v>
      </c>
      <c r="I84" s="459" t="s">
        <v>70</v>
      </c>
      <c r="J84" s="551" t="s">
        <v>216</v>
      </c>
      <c r="K84" s="552"/>
      <c r="L84" s="72"/>
      <c r="M84" s="111"/>
      <c r="N84" s="139"/>
      <c r="O84" s="139"/>
      <c r="P84" s="16"/>
      <c r="Q84" s="16"/>
      <c r="R84" s="16"/>
      <c r="S84" s="16"/>
    </row>
    <row r="85" spans="1:19" s="8" customFormat="1" ht="12.75" customHeight="1">
      <c r="A85" s="112"/>
      <c r="B85" s="79"/>
      <c r="C85" s="488"/>
      <c r="D85" s="489"/>
      <c r="E85" s="488"/>
      <c r="F85" s="489"/>
      <c r="G85" s="460"/>
      <c r="H85" s="460"/>
      <c r="I85" s="460"/>
      <c r="J85" s="551" t="s">
        <v>217</v>
      </c>
      <c r="K85" s="552"/>
      <c r="L85" s="82"/>
      <c r="M85" s="112"/>
      <c r="N85" s="140"/>
      <c r="O85" s="140"/>
      <c r="P85" s="17"/>
      <c r="Q85" s="17"/>
      <c r="R85" s="17"/>
      <c r="S85" s="17"/>
    </row>
    <row r="86" spans="2:19" ht="9.75" customHeight="1">
      <c r="B86" s="24"/>
      <c r="C86" s="461" t="s">
        <v>131</v>
      </c>
      <c r="D86" s="585"/>
      <c r="E86" s="614"/>
      <c r="F86" s="615"/>
      <c r="G86" s="123">
        <v>0.01</v>
      </c>
      <c r="H86" s="123">
        <v>0.01</v>
      </c>
      <c r="I86" s="124"/>
      <c r="J86" s="629">
        <f aca="true" t="shared" si="1" ref="J86:J92">ROUNDDOWN((E86*I86/100),2)</f>
        <v>0</v>
      </c>
      <c r="K86" s="630"/>
      <c r="L86" s="26"/>
      <c r="P86" s="19"/>
      <c r="Q86" s="19"/>
      <c r="R86" s="19"/>
      <c r="S86" s="19"/>
    </row>
    <row r="87" spans="2:12" ht="9.75" customHeight="1">
      <c r="B87" s="24"/>
      <c r="C87" s="461" t="s">
        <v>134</v>
      </c>
      <c r="D87" s="463"/>
      <c r="E87" s="614"/>
      <c r="F87" s="615"/>
      <c r="G87" s="123">
        <v>0.05</v>
      </c>
      <c r="H87" s="123">
        <v>0.07</v>
      </c>
      <c r="I87" s="124"/>
      <c r="J87" s="629">
        <f t="shared" si="1"/>
        <v>0</v>
      </c>
      <c r="K87" s="630"/>
      <c r="L87" s="26"/>
    </row>
    <row r="88" spans="2:12" ht="9.75" customHeight="1">
      <c r="B88" s="24"/>
      <c r="C88" s="461" t="s">
        <v>135</v>
      </c>
      <c r="D88" s="463"/>
      <c r="E88" s="614"/>
      <c r="F88" s="615"/>
      <c r="G88" s="123">
        <v>0.05</v>
      </c>
      <c r="H88" s="123">
        <v>0.06</v>
      </c>
      <c r="I88" s="124"/>
      <c r="J88" s="629">
        <f t="shared" si="1"/>
        <v>0</v>
      </c>
      <c r="K88" s="630"/>
      <c r="L88" s="26"/>
    </row>
    <row r="89" spans="2:12" ht="9.75" customHeight="1">
      <c r="B89" s="24"/>
      <c r="C89" s="461" t="s">
        <v>136</v>
      </c>
      <c r="D89" s="463"/>
      <c r="E89" s="614"/>
      <c r="F89" s="615"/>
      <c r="G89" s="123">
        <v>0.02</v>
      </c>
      <c r="H89" s="123">
        <v>0.04</v>
      </c>
      <c r="I89" s="125"/>
      <c r="J89" s="629">
        <f>ROUNDDOWN((E89*I89/100),2)</f>
        <v>0</v>
      </c>
      <c r="K89" s="630"/>
      <c r="L89" s="26"/>
    </row>
    <row r="90" spans="2:12" ht="9.75" customHeight="1">
      <c r="B90" s="24"/>
      <c r="C90" s="461" t="s">
        <v>137</v>
      </c>
      <c r="D90" s="463"/>
      <c r="E90" s="614"/>
      <c r="F90" s="615"/>
      <c r="G90" s="43" t="s">
        <v>138</v>
      </c>
      <c r="H90" s="123">
        <v>0.05</v>
      </c>
      <c r="I90" s="125"/>
      <c r="J90" s="629">
        <f t="shared" si="1"/>
        <v>0</v>
      </c>
      <c r="K90" s="630"/>
      <c r="L90" s="26"/>
    </row>
    <row r="91" spans="2:12" ht="9.75" customHeight="1">
      <c r="B91" s="24"/>
      <c r="C91" s="461" t="s">
        <v>137</v>
      </c>
      <c r="D91" s="463"/>
      <c r="E91" s="614"/>
      <c r="F91" s="615"/>
      <c r="G91" s="43" t="s">
        <v>138</v>
      </c>
      <c r="H91" s="123">
        <v>0.02</v>
      </c>
      <c r="I91" s="125"/>
      <c r="J91" s="629">
        <f t="shared" si="1"/>
        <v>0</v>
      </c>
      <c r="K91" s="630"/>
      <c r="L91" s="26"/>
    </row>
    <row r="92" spans="2:12" ht="9.75" customHeight="1">
      <c r="B92" s="24"/>
      <c r="C92" s="461" t="s">
        <v>139</v>
      </c>
      <c r="D92" s="463"/>
      <c r="E92" s="614"/>
      <c r="F92" s="615"/>
      <c r="G92" s="360">
        <v>0.05</v>
      </c>
      <c r="H92" s="123">
        <v>0.07</v>
      </c>
      <c r="I92" s="124"/>
      <c r="J92" s="629">
        <f t="shared" si="1"/>
        <v>0</v>
      </c>
      <c r="K92" s="630"/>
      <c r="L92" s="26"/>
    </row>
    <row r="93" spans="2:12" ht="10.5" customHeight="1">
      <c r="B93" s="24"/>
      <c r="C93" s="515" t="s">
        <v>284</v>
      </c>
      <c r="D93" s="516"/>
      <c r="E93" s="517"/>
      <c r="F93" s="518"/>
      <c r="G93" s="363"/>
      <c r="H93" s="362">
        <v>0.1</v>
      </c>
      <c r="I93" s="364"/>
      <c r="J93" s="629">
        <f>ROUNDDOWN((E93*10/100),2)</f>
        <v>0</v>
      </c>
      <c r="K93" s="630"/>
      <c r="L93" s="26"/>
    </row>
    <row r="94" spans="1:15" s="10" customFormat="1" ht="19.5" customHeight="1">
      <c r="A94" s="104"/>
      <c r="B94" s="35"/>
      <c r="C94" s="37"/>
      <c r="D94" s="37"/>
      <c r="E94" s="37"/>
      <c r="F94" s="37"/>
      <c r="G94" s="37"/>
      <c r="H94" s="37"/>
      <c r="I94" s="91" t="s">
        <v>71</v>
      </c>
      <c r="J94" s="590">
        <f>SUM(J86:J93)</f>
        <v>0</v>
      </c>
      <c r="K94" s="591"/>
      <c r="L94" s="38"/>
      <c r="M94" s="104"/>
      <c r="N94" s="133"/>
      <c r="O94" s="133"/>
    </row>
    <row r="95" spans="1:15" s="10" customFormat="1" ht="12.75" customHeight="1">
      <c r="A95" s="104"/>
      <c r="B95" s="35"/>
      <c r="C95" s="144"/>
      <c r="D95" s="519"/>
      <c r="E95" s="519"/>
      <c r="F95" s="519"/>
      <c r="G95" s="519"/>
      <c r="H95" s="519"/>
      <c r="I95" s="519"/>
      <c r="J95" s="519"/>
      <c r="K95" s="519"/>
      <c r="L95" s="38"/>
      <c r="M95" s="104"/>
      <c r="N95" s="133"/>
      <c r="O95" s="133"/>
    </row>
    <row r="96" spans="1:15" s="12" customFormat="1" ht="12.75" customHeight="1">
      <c r="A96" s="113"/>
      <c r="B96" s="92"/>
      <c r="C96" s="36">
        <v>4</v>
      </c>
      <c r="D96" s="628" t="s">
        <v>194</v>
      </c>
      <c r="E96" s="519"/>
      <c r="F96" s="519"/>
      <c r="G96" s="519"/>
      <c r="H96" s="519"/>
      <c r="I96" s="519"/>
      <c r="J96" s="519"/>
      <c r="K96" s="519"/>
      <c r="L96" s="93"/>
      <c r="M96" s="113"/>
      <c r="N96" s="141"/>
      <c r="O96" s="141"/>
    </row>
    <row r="97" spans="1:15" s="9" customFormat="1" ht="13.5" customHeight="1">
      <c r="A97" s="105"/>
      <c r="B97" s="39"/>
      <c r="C97" s="143"/>
      <c r="D97" s="640" t="s">
        <v>195</v>
      </c>
      <c r="E97" s="640"/>
      <c r="F97" s="640"/>
      <c r="G97" s="640"/>
      <c r="H97" s="596"/>
      <c r="I97" s="596"/>
      <c r="J97" s="596"/>
      <c r="K97" s="596"/>
      <c r="L97" s="41"/>
      <c r="M97" s="105"/>
      <c r="N97" s="134"/>
      <c r="O97" s="134"/>
    </row>
    <row r="98" spans="1:15" s="4" customFormat="1" ht="13.5" customHeight="1">
      <c r="A98" s="106"/>
      <c r="B98" s="42"/>
      <c r="C98" s="706"/>
      <c r="D98" s="706"/>
      <c r="E98" s="706"/>
      <c r="F98" s="44"/>
      <c r="G98" s="44"/>
      <c r="H98" s="44"/>
      <c r="I98" s="44"/>
      <c r="J98" s="44"/>
      <c r="K98" s="44"/>
      <c r="L98" s="45"/>
      <c r="M98" s="106"/>
      <c r="N98" s="135"/>
      <c r="O98" s="135"/>
    </row>
    <row r="99" spans="1:15" s="7" customFormat="1" ht="30.75" customHeight="1">
      <c r="A99" s="110"/>
      <c r="B99" s="67"/>
      <c r="C99" s="551" t="s">
        <v>79</v>
      </c>
      <c r="D99" s="553"/>
      <c r="E99" s="552"/>
      <c r="F99" s="43" t="s">
        <v>144</v>
      </c>
      <c r="G99" s="43" t="s">
        <v>148</v>
      </c>
      <c r="H99" s="43" t="s">
        <v>143</v>
      </c>
      <c r="I99" s="43" t="s">
        <v>147</v>
      </c>
      <c r="J99" s="43" t="s">
        <v>142</v>
      </c>
      <c r="K99" s="43" t="s">
        <v>141</v>
      </c>
      <c r="L99" s="69"/>
      <c r="M99" s="110"/>
      <c r="N99" s="138"/>
      <c r="O99" s="138"/>
    </row>
    <row r="100" spans="1:15" s="1" customFormat="1" ht="11.25" customHeight="1">
      <c r="A100" s="111"/>
      <c r="B100" s="70"/>
      <c r="C100" s="698" t="s">
        <v>78</v>
      </c>
      <c r="D100" s="699"/>
      <c r="E100" s="700"/>
      <c r="F100" s="235"/>
      <c r="G100" s="361"/>
      <c r="H100" s="441">
        <f>IF(F100&lt;1,0,IF(F100&gt;137,0,INDEX(Tariffe!A1:I138,MATCH(F100,Tariffe!A1:A138,0),2)))</f>
        <v>0</v>
      </c>
      <c r="I100" s="441">
        <f>IF(F100&lt;1,0,IF(F100&gt;137,0,INDEX(Tariffe!A1:I138,MATCH(F100,Tariffe!A1:A138,0),3)))</f>
        <v>0</v>
      </c>
      <c r="J100" s="440">
        <f aca="true" t="shared" si="2" ref="J100:J106">ROUNDDOWN((G100*H100),2)</f>
        <v>0</v>
      </c>
      <c r="K100" s="440">
        <f aca="true" t="shared" si="3" ref="K100:K106">ROUNDDOWN((G100*I100),2)</f>
        <v>0</v>
      </c>
      <c r="L100" s="72"/>
      <c r="M100" s="111"/>
      <c r="N100" s="139"/>
      <c r="O100" s="139"/>
    </row>
    <row r="101" spans="1:15" s="2" customFormat="1" ht="11.25" customHeight="1">
      <c r="A101" s="108"/>
      <c r="B101" s="52"/>
      <c r="C101" s="537" t="s">
        <v>140</v>
      </c>
      <c r="D101" s="704"/>
      <c r="E101" s="705"/>
      <c r="F101" s="235"/>
      <c r="G101" s="361"/>
      <c r="H101" s="441">
        <f>IF(F101&lt;1,0,IF(F101&gt;137,0,INDEX(Tariffe!A1:I138,MATCH(F101,Tariffe!A1:A138,0),2)))</f>
        <v>0</v>
      </c>
      <c r="I101" s="441">
        <f>IF(F101&lt;1,0,IF(F101&gt;137,0,INDEX(Tariffe!A1:I138,MATCH(F101,Tariffe!A1:A138,0),3)))</f>
        <v>0</v>
      </c>
      <c r="J101" s="440">
        <f t="shared" si="2"/>
        <v>0</v>
      </c>
      <c r="K101" s="440">
        <f t="shared" si="3"/>
        <v>0</v>
      </c>
      <c r="L101" s="57"/>
      <c r="M101" s="108"/>
      <c r="N101" s="136"/>
      <c r="O101" s="136"/>
    </row>
    <row r="102" spans="1:15" s="6" customFormat="1" ht="11.25" customHeight="1">
      <c r="A102" s="102"/>
      <c r="B102" s="27"/>
      <c r="C102" s="537" t="s">
        <v>218</v>
      </c>
      <c r="D102" s="704"/>
      <c r="E102" s="705"/>
      <c r="F102" s="235"/>
      <c r="G102" s="361"/>
      <c r="H102" s="441">
        <f>IF(F102&lt;1,0,IF(F102&gt;137,0,INDEX(Tariffe!A1:I138,MATCH(F102,Tariffe!A1:A138,0),2)))</f>
        <v>0</v>
      </c>
      <c r="I102" s="441">
        <f>IF(F102&lt;1,0,IF(F102&gt;137,0,INDEX(Tariffe!A1:I138,MATCH(F102,Tariffe!A1:A138,0),3)))</f>
        <v>0</v>
      </c>
      <c r="J102" s="440">
        <f t="shared" si="2"/>
        <v>0</v>
      </c>
      <c r="K102" s="440">
        <f t="shared" si="3"/>
        <v>0</v>
      </c>
      <c r="L102" s="29"/>
      <c r="M102" s="102"/>
      <c r="N102" s="132"/>
      <c r="O102" s="132"/>
    </row>
    <row r="103" spans="1:15" s="6" customFormat="1" ht="11.25" customHeight="1">
      <c r="A103" s="102"/>
      <c r="B103" s="27"/>
      <c r="C103" s="720" t="s">
        <v>398</v>
      </c>
      <c r="D103" s="721"/>
      <c r="E103" s="722"/>
      <c r="F103" s="235"/>
      <c r="G103" s="361"/>
      <c r="H103" s="441">
        <f>IF(F103&lt;1,0,IF(F103&gt;137,0,INDEX(Tariffe!A1:I138,MATCH(F103,Tariffe!A1:A138,0),2)))</f>
        <v>0</v>
      </c>
      <c r="I103" s="441">
        <f>IF(F103&lt;1,0,IF(F103&gt;137,0,INDEX(Tariffe!A1:I138,MATCH(F103,Tariffe!A1:A138,0),3)))</f>
        <v>0</v>
      </c>
      <c r="J103" s="440">
        <f t="shared" si="2"/>
        <v>0</v>
      </c>
      <c r="K103" s="440">
        <f t="shared" si="3"/>
        <v>0</v>
      </c>
      <c r="L103" s="29"/>
      <c r="M103" s="102"/>
      <c r="N103" s="132"/>
      <c r="O103" s="132"/>
    </row>
    <row r="104" spans="1:15" s="6" customFormat="1" ht="11.25" customHeight="1">
      <c r="A104" s="102"/>
      <c r="B104" s="27"/>
      <c r="C104" s="537" t="s">
        <v>80</v>
      </c>
      <c r="D104" s="704"/>
      <c r="E104" s="705"/>
      <c r="F104" s="235"/>
      <c r="G104" s="361"/>
      <c r="H104" s="441">
        <f>IF(F104&lt;1,0,IF(F104&gt;137,0,INDEX(Tariffe!A1:I138,MATCH(F104,Tariffe!A1:A138,0),2)))</f>
        <v>0</v>
      </c>
      <c r="I104" s="441">
        <f>IF(F104&lt;1,0,IF(F104&gt;137,0,INDEX(Tariffe!A1:I138,MATCH(F104,Tariffe!A1:A138,0),3)))</f>
        <v>0</v>
      </c>
      <c r="J104" s="440">
        <f t="shared" si="2"/>
        <v>0</v>
      </c>
      <c r="K104" s="440">
        <f t="shared" si="3"/>
        <v>0</v>
      </c>
      <c r="L104" s="29"/>
      <c r="M104" s="102"/>
      <c r="N104" s="132"/>
      <c r="O104" s="132"/>
    </row>
    <row r="105" spans="1:15" s="2" customFormat="1" ht="11.25" customHeight="1">
      <c r="A105" s="108"/>
      <c r="B105" s="52"/>
      <c r="C105" s="537" t="s">
        <v>81</v>
      </c>
      <c r="D105" s="704"/>
      <c r="E105" s="705"/>
      <c r="F105" s="235"/>
      <c r="G105" s="361"/>
      <c r="H105" s="441">
        <f>IF(F105&lt;1,0,IF(F105&gt;137,0,INDEX(Tariffe!A1:I138,MATCH(F105,Tariffe!A1:A138,0),2)))</f>
        <v>0</v>
      </c>
      <c r="I105" s="441">
        <f>IF(F105&lt;1,0,IF(F105&gt;137,0,INDEX(Tariffe!A1:I138,MATCH(F105,Tariffe!A1:A138,0),3)))</f>
        <v>0</v>
      </c>
      <c r="J105" s="440">
        <f t="shared" si="2"/>
        <v>0</v>
      </c>
      <c r="K105" s="440">
        <f t="shared" si="3"/>
        <v>0</v>
      </c>
      <c r="L105" s="57"/>
      <c r="M105" s="108"/>
      <c r="N105" s="136"/>
      <c r="O105" s="136"/>
    </row>
    <row r="106" spans="1:15" s="2" customFormat="1" ht="11.25" customHeight="1">
      <c r="A106" s="108"/>
      <c r="B106" s="52"/>
      <c r="C106" s="537" t="s">
        <v>82</v>
      </c>
      <c r="D106" s="704"/>
      <c r="E106" s="705"/>
      <c r="F106" s="235"/>
      <c r="G106" s="361"/>
      <c r="H106" s="441">
        <f>IF(F106&lt;1,0,IF(F106&gt;137,0,INDEX(Tariffe!A1:I138,MATCH(F106,Tariffe!A1:A138,0),2)))</f>
        <v>0</v>
      </c>
      <c r="I106" s="441">
        <f>IF(F106&lt;1,0,IF(F106&gt;137,0,INDEX(Tariffe!A1:I138,MATCH(F106,Tariffe!A1:A138,0),3)))</f>
        <v>0</v>
      </c>
      <c r="J106" s="440">
        <f t="shared" si="2"/>
        <v>0</v>
      </c>
      <c r="K106" s="440">
        <f t="shared" si="3"/>
        <v>0</v>
      </c>
      <c r="L106" s="57"/>
      <c r="M106" s="108"/>
      <c r="N106" s="136"/>
      <c r="O106" s="136"/>
    </row>
    <row r="107" spans="2:12" ht="18" customHeight="1">
      <c r="B107" s="24"/>
      <c r="C107" s="25"/>
      <c r="D107" s="25"/>
      <c r="E107" s="25"/>
      <c r="F107" s="25"/>
      <c r="G107" s="34"/>
      <c r="H107" s="709" t="s">
        <v>219</v>
      </c>
      <c r="I107" s="709"/>
      <c r="J107" s="150">
        <f>SUM(J100:J106)</f>
        <v>0</v>
      </c>
      <c r="K107" s="150">
        <f>SUM(K100:K106)</f>
        <v>0</v>
      </c>
      <c r="L107" s="26"/>
    </row>
    <row r="108" spans="1:15" s="10" customFormat="1" ht="31.5" customHeight="1">
      <c r="A108" s="104"/>
      <c r="B108" s="35"/>
      <c r="C108" s="37"/>
      <c r="D108" s="37"/>
      <c r="E108" s="37"/>
      <c r="F108" s="37"/>
      <c r="G108" s="37"/>
      <c r="H108" s="37"/>
      <c r="I108" s="37"/>
      <c r="J108" s="37"/>
      <c r="K108" s="37"/>
      <c r="L108" s="38"/>
      <c r="M108" s="104"/>
      <c r="N108" s="133"/>
      <c r="O108" s="133"/>
    </row>
    <row r="109" spans="1:15" s="10" customFormat="1" ht="12.75" customHeight="1">
      <c r="A109" s="104"/>
      <c r="B109" s="35"/>
      <c r="C109" s="36">
        <v>5</v>
      </c>
      <c r="D109" s="628" t="s">
        <v>192</v>
      </c>
      <c r="E109" s="519"/>
      <c r="F109" s="519"/>
      <c r="G109" s="519"/>
      <c r="H109" s="519"/>
      <c r="I109" s="519"/>
      <c r="J109" s="519"/>
      <c r="K109" s="519"/>
      <c r="L109" s="38"/>
      <c r="M109" s="104"/>
      <c r="N109" s="133"/>
      <c r="O109" s="133"/>
    </row>
    <row r="110" spans="1:15" s="12" customFormat="1" ht="11.25" customHeight="1">
      <c r="A110" s="113"/>
      <c r="B110" s="92"/>
      <c r="C110" s="143"/>
      <c r="D110" s="640" t="s">
        <v>189</v>
      </c>
      <c r="E110" s="641"/>
      <c r="F110" s="641"/>
      <c r="G110" s="596"/>
      <c r="H110" s="596"/>
      <c r="I110" s="596"/>
      <c r="J110" s="596"/>
      <c r="K110" s="596"/>
      <c r="L110" s="93"/>
      <c r="M110" s="113"/>
      <c r="N110" s="141"/>
      <c r="O110" s="141"/>
    </row>
    <row r="111" spans="1:15" s="9" customFormat="1" ht="3.75" customHeight="1">
      <c r="A111" s="105"/>
      <c r="B111" s="39"/>
      <c r="C111" s="40"/>
      <c r="D111" s="40"/>
      <c r="E111" s="40"/>
      <c r="F111" s="40"/>
      <c r="G111" s="40"/>
      <c r="H111" s="40"/>
      <c r="I111" s="40"/>
      <c r="J111" s="40"/>
      <c r="K111" s="40"/>
      <c r="L111" s="41"/>
      <c r="M111" s="105"/>
      <c r="N111" s="134"/>
      <c r="O111" s="134"/>
    </row>
    <row r="112" spans="1:15" s="1" customFormat="1" ht="12" customHeight="1">
      <c r="A112" s="111"/>
      <c r="B112" s="70"/>
      <c r="C112" s="44"/>
      <c r="D112" s="147"/>
      <c r="E112" s="147"/>
      <c r="F112" s="147"/>
      <c r="G112" s="147"/>
      <c r="H112" s="147"/>
      <c r="I112" s="147"/>
      <c r="J112" s="148"/>
      <c r="K112" s="148"/>
      <c r="L112" s="72"/>
      <c r="M112" s="111"/>
      <c r="N112" s="139"/>
      <c r="O112" s="139"/>
    </row>
    <row r="113" spans="1:15" s="1" customFormat="1" ht="12" customHeight="1">
      <c r="A113" s="111"/>
      <c r="B113" s="70"/>
      <c r="C113" s="44"/>
      <c r="D113" s="665" t="s">
        <v>282</v>
      </c>
      <c r="E113" s="666"/>
      <c r="F113" s="665" t="s">
        <v>190</v>
      </c>
      <c r="G113" s="669"/>
      <c r="H113" s="665" t="s">
        <v>191</v>
      </c>
      <c r="I113" s="669"/>
      <c r="J113" s="710" t="s">
        <v>193</v>
      </c>
      <c r="K113" s="711"/>
      <c r="L113" s="72"/>
      <c r="M113" s="111"/>
      <c r="N113" s="139"/>
      <c r="O113" s="139"/>
    </row>
    <row r="114" spans="1:15" s="8" customFormat="1" ht="12" customHeight="1">
      <c r="A114" s="112"/>
      <c r="B114" s="79"/>
      <c r="C114" s="50"/>
      <c r="D114" s="667"/>
      <c r="E114" s="668"/>
      <c r="F114" s="667"/>
      <c r="G114" s="670"/>
      <c r="H114" s="667"/>
      <c r="I114" s="670"/>
      <c r="J114" s="712"/>
      <c r="K114" s="713"/>
      <c r="L114" s="82"/>
      <c r="M114" s="112"/>
      <c r="N114" s="140"/>
      <c r="O114" s="140"/>
    </row>
    <row r="115" spans="1:15" s="2" customFormat="1" ht="18.75" customHeight="1">
      <c r="A115" s="108"/>
      <c r="B115" s="52"/>
      <c r="C115" s="44"/>
      <c r="D115" s="590">
        <f>J58</f>
        <v>0</v>
      </c>
      <c r="E115" s="671"/>
      <c r="F115" s="672">
        <f>K157</f>
        <v>0</v>
      </c>
      <c r="G115" s="673"/>
      <c r="H115" s="714">
        <v>0</v>
      </c>
      <c r="I115" s="715"/>
      <c r="J115" s="590">
        <f>((D115*F115/100)*(H115/100))</f>
        <v>0</v>
      </c>
      <c r="K115" s="591"/>
      <c r="L115" s="57"/>
      <c r="M115" s="108"/>
      <c r="N115" s="136"/>
      <c r="O115" s="136"/>
    </row>
    <row r="116" spans="1:15" s="18" customFormat="1" ht="18" customHeight="1">
      <c r="A116" s="114"/>
      <c r="B116" s="94"/>
      <c r="C116" s="95"/>
      <c r="D116" s="95"/>
      <c r="E116" s="95"/>
      <c r="F116" s="95"/>
      <c r="G116" s="32"/>
      <c r="H116" s="95"/>
      <c r="I116" s="91"/>
      <c r="J116" s="724"/>
      <c r="K116" s="724"/>
      <c r="L116" s="96"/>
      <c r="M116" s="114"/>
      <c r="N116" s="142"/>
      <c r="O116" s="142"/>
    </row>
    <row r="117" spans="1:15" s="10" customFormat="1" ht="21.75" customHeight="1">
      <c r="A117" s="104"/>
      <c r="B117" s="35"/>
      <c r="C117" s="37"/>
      <c r="D117" s="37"/>
      <c r="E117" s="37"/>
      <c r="F117" s="37"/>
      <c r="G117" s="37"/>
      <c r="H117" s="37"/>
      <c r="I117" s="37"/>
      <c r="J117" s="37"/>
      <c r="K117" s="37"/>
      <c r="L117" s="38"/>
      <c r="M117" s="104"/>
      <c r="N117" s="133"/>
      <c r="O117" s="133"/>
    </row>
    <row r="118" spans="1:15" s="10" customFormat="1" ht="12.75" customHeight="1">
      <c r="A118" s="104"/>
      <c r="B118" s="35"/>
      <c r="C118" s="144"/>
      <c r="D118" s="527"/>
      <c r="E118" s="527"/>
      <c r="F118" s="527"/>
      <c r="G118" s="527"/>
      <c r="H118" s="527"/>
      <c r="I118" s="527"/>
      <c r="J118" s="527"/>
      <c r="K118" s="527"/>
      <c r="L118" s="38"/>
      <c r="M118" s="104"/>
      <c r="N118" s="133"/>
      <c r="O118" s="133"/>
    </row>
    <row r="119" spans="1:15" s="12" customFormat="1" ht="12" customHeight="1">
      <c r="A119" s="113"/>
      <c r="B119" s="92"/>
      <c r="C119" s="36">
        <v>6</v>
      </c>
      <c r="D119" s="527" t="s">
        <v>87</v>
      </c>
      <c r="E119" s="527"/>
      <c r="F119" s="527"/>
      <c r="G119" s="527"/>
      <c r="H119" s="527"/>
      <c r="I119" s="527"/>
      <c r="J119" s="527"/>
      <c r="K119" s="527"/>
      <c r="L119" s="93"/>
      <c r="M119" s="113"/>
      <c r="N119" s="141"/>
      <c r="O119" s="141"/>
    </row>
    <row r="120" spans="1:15" s="9" customFormat="1" ht="9" customHeight="1">
      <c r="A120" s="105"/>
      <c r="B120" s="39"/>
      <c r="C120" s="143"/>
      <c r="D120" s="143"/>
      <c r="E120" s="143"/>
      <c r="F120" s="596"/>
      <c r="G120" s="596"/>
      <c r="H120" s="596"/>
      <c r="I120" s="596"/>
      <c r="J120" s="486" t="s">
        <v>217</v>
      </c>
      <c r="K120" s="487"/>
      <c r="L120" s="41"/>
      <c r="M120" s="105"/>
      <c r="N120" s="134"/>
      <c r="O120" s="134"/>
    </row>
    <row r="121" spans="1:15" s="4" customFormat="1" ht="3.75" customHeight="1">
      <c r="A121" s="106"/>
      <c r="B121" s="42"/>
      <c r="C121" s="40"/>
      <c r="D121" s="40"/>
      <c r="E121" s="40"/>
      <c r="F121" s="40"/>
      <c r="G121" s="40"/>
      <c r="H121" s="40"/>
      <c r="I121" s="40"/>
      <c r="J121" s="488"/>
      <c r="K121" s="489"/>
      <c r="L121" s="45"/>
      <c r="M121" s="106"/>
      <c r="N121" s="135"/>
      <c r="O121" s="135"/>
    </row>
    <row r="122" spans="1:15" s="6" customFormat="1" ht="12" customHeight="1">
      <c r="A122" s="102"/>
      <c r="B122" s="27"/>
      <c r="C122" s="44"/>
      <c r="D122" s="637" t="s">
        <v>96</v>
      </c>
      <c r="E122" s="638"/>
      <c r="F122" s="638"/>
      <c r="G122" s="638"/>
      <c r="H122" s="638"/>
      <c r="I122" s="639"/>
      <c r="J122" s="590">
        <f>J77+J115</f>
        <v>0</v>
      </c>
      <c r="K122" s="591"/>
      <c r="L122" s="29"/>
      <c r="M122" s="102"/>
      <c r="N122" s="132"/>
      <c r="O122" s="132"/>
    </row>
    <row r="123" spans="1:15" s="2" customFormat="1" ht="12" customHeight="1">
      <c r="A123" s="108"/>
      <c r="B123" s="52"/>
      <c r="C123" s="44"/>
      <c r="D123" s="637" t="s">
        <v>145</v>
      </c>
      <c r="E123" s="638"/>
      <c r="F123" s="638"/>
      <c r="G123" s="638"/>
      <c r="H123" s="638"/>
      <c r="I123" s="639"/>
      <c r="J123" s="590">
        <f>J107</f>
        <v>0</v>
      </c>
      <c r="K123" s="591"/>
      <c r="L123" s="57"/>
      <c r="M123" s="108"/>
      <c r="N123" s="136"/>
      <c r="O123" s="136"/>
    </row>
    <row r="124" spans="1:15" s="2" customFormat="1" ht="12" customHeight="1">
      <c r="A124" s="108"/>
      <c r="B124" s="52"/>
      <c r="C124" s="50"/>
      <c r="D124" s="637" t="s">
        <v>146</v>
      </c>
      <c r="E124" s="638"/>
      <c r="F124" s="638"/>
      <c r="G124" s="638"/>
      <c r="H124" s="638"/>
      <c r="I124" s="639"/>
      <c r="J124" s="590">
        <f>K107</f>
        <v>0</v>
      </c>
      <c r="K124" s="591"/>
      <c r="L124" s="57"/>
      <c r="M124" s="108"/>
      <c r="N124" s="136"/>
      <c r="O124" s="136"/>
    </row>
    <row r="125" spans="1:15" s="2" customFormat="1" ht="12" customHeight="1">
      <c r="A125" s="108"/>
      <c r="B125" s="52"/>
      <c r="C125" s="44"/>
      <c r="D125" s="637" t="s">
        <v>88</v>
      </c>
      <c r="E125" s="638"/>
      <c r="F125" s="638"/>
      <c r="G125" s="638"/>
      <c r="H125" s="638"/>
      <c r="I125" s="639"/>
      <c r="J125" s="590">
        <f>J94</f>
        <v>0</v>
      </c>
      <c r="K125" s="591"/>
      <c r="L125" s="57"/>
      <c r="M125" s="108"/>
      <c r="N125" s="136"/>
      <c r="O125" s="136"/>
    </row>
    <row r="126" spans="1:15" s="3" customFormat="1" ht="18.75" customHeight="1">
      <c r="A126" s="109"/>
      <c r="B126" s="62"/>
      <c r="C126" s="95"/>
      <c r="D126" s="95"/>
      <c r="E126" s="95"/>
      <c r="F126" s="95"/>
      <c r="G126" s="32"/>
      <c r="H126" s="95"/>
      <c r="I126" s="91" t="s">
        <v>71</v>
      </c>
      <c r="J126" s="590">
        <f>SUM(J122:J125)</f>
        <v>0</v>
      </c>
      <c r="K126" s="591"/>
      <c r="L126" s="66"/>
      <c r="M126" s="109"/>
      <c r="N126" s="137"/>
      <c r="O126" s="137"/>
    </row>
    <row r="127" spans="1:15" s="1" customFormat="1" ht="18" customHeight="1">
      <c r="A127" s="111"/>
      <c r="B127" s="70"/>
      <c r="C127" s="56"/>
      <c r="D127" s="97"/>
      <c r="E127" s="56"/>
      <c r="F127" s="56"/>
      <c r="G127" s="121"/>
      <c r="H127" s="44"/>
      <c r="I127" s="44"/>
      <c r="J127" s="678"/>
      <c r="K127" s="678"/>
      <c r="L127" s="72"/>
      <c r="M127" s="111"/>
      <c r="N127" s="139"/>
      <c r="O127" s="139"/>
    </row>
    <row r="128" spans="1:15" s="18" customFormat="1" ht="12" customHeight="1" hidden="1">
      <c r="A128" s="114"/>
      <c r="B128" s="94"/>
      <c r="C128" s="95"/>
      <c r="D128" s="95"/>
      <c r="E128" s="95"/>
      <c r="F128" s="95"/>
      <c r="G128" s="32"/>
      <c r="H128" s="708"/>
      <c r="I128" s="708"/>
      <c r="J128" s="708"/>
      <c r="K128" s="708"/>
      <c r="L128" s="96"/>
      <c r="M128" s="114"/>
      <c r="N128" s="142"/>
      <c r="O128" s="142"/>
    </row>
    <row r="129" spans="2:12" ht="10.5" customHeight="1" hidden="1">
      <c r="B129" s="24"/>
      <c r="C129" s="25"/>
      <c r="D129" s="25"/>
      <c r="E129" s="25"/>
      <c r="F129" s="25"/>
      <c r="G129" s="25"/>
      <c r="H129" s="25"/>
      <c r="I129" s="25"/>
      <c r="J129" s="25"/>
      <c r="K129" s="25"/>
      <c r="L129" s="26"/>
    </row>
    <row r="130" spans="1:15" s="6" customFormat="1" ht="16.5" customHeight="1" hidden="1">
      <c r="A130" s="102"/>
      <c r="B130" s="27"/>
      <c r="C130" s="44"/>
      <c r="D130" s="97"/>
      <c r="E130" s="64"/>
      <c r="F130" s="58"/>
      <c r="G130" s="34"/>
      <c r="H130" s="708"/>
      <c r="I130" s="708"/>
      <c r="J130" s="708"/>
      <c r="K130" s="708"/>
      <c r="L130" s="29"/>
      <c r="M130" s="102"/>
      <c r="N130" s="132"/>
      <c r="O130" s="132"/>
    </row>
    <row r="131" spans="1:15" s="10" customFormat="1" ht="18" customHeight="1" hidden="1">
      <c r="A131" s="104"/>
      <c r="B131" s="35"/>
      <c r="C131" s="98"/>
      <c r="D131" s="378"/>
      <c r="E131" s="99"/>
      <c r="F131" s="99"/>
      <c r="G131" s="100"/>
      <c r="H131" s="674"/>
      <c r="I131" s="674"/>
      <c r="J131" s="674"/>
      <c r="K131" s="674"/>
      <c r="L131" s="38"/>
      <c r="M131" s="104"/>
      <c r="N131" s="133"/>
      <c r="O131" s="133"/>
    </row>
    <row r="132" spans="1:15" s="6" customFormat="1" ht="9.75" customHeight="1" hidden="1">
      <c r="A132" s="102"/>
      <c r="B132" s="27"/>
      <c r="C132" s="44"/>
      <c r="D132" s="97"/>
      <c r="E132" s="64"/>
      <c r="F132" s="58"/>
      <c r="G132" s="34"/>
      <c r="H132" s="56"/>
      <c r="I132" s="56"/>
      <c r="J132" s="56"/>
      <c r="K132" s="56"/>
      <c r="L132" s="29"/>
      <c r="M132" s="102"/>
      <c r="N132" s="132"/>
      <c r="O132" s="132"/>
    </row>
    <row r="133" spans="1:15" s="6" customFormat="1" ht="9.75" customHeight="1" hidden="1">
      <c r="A133" s="102"/>
      <c r="B133" s="27"/>
      <c r="C133" s="44"/>
      <c r="D133" s="97"/>
      <c r="E133" s="64"/>
      <c r="F133" s="58"/>
      <c r="G133" s="34"/>
      <c r="H133" s="56"/>
      <c r="I133" s="56"/>
      <c r="J133" s="56"/>
      <c r="K133" s="56"/>
      <c r="L133" s="29"/>
      <c r="M133" s="102"/>
      <c r="N133" s="132"/>
      <c r="O133" s="132"/>
    </row>
    <row r="134" spans="2:12" ht="77.25" customHeight="1" hidden="1">
      <c r="B134" s="25"/>
      <c r="C134" s="25"/>
      <c r="D134" s="575"/>
      <c r="E134" s="575"/>
      <c r="F134" s="575"/>
      <c r="G134" s="575"/>
      <c r="H134" s="575"/>
      <c r="I134" s="575"/>
      <c r="J134" s="575"/>
      <c r="K134" s="25"/>
      <c r="L134" s="312"/>
    </row>
    <row r="135" spans="2:12" ht="14.25" customHeight="1" hidden="1">
      <c r="B135" s="25"/>
      <c r="C135" s="25"/>
      <c r="D135" s="25"/>
      <c r="E135" s="25"/>
      <c r="F135" s="25"/>
      <c r="G135" s="25"/>
      <c r="H135" s="25"/>
      <c r="I135" s="25"/>
      <c r="J135" s="25"/>
      <c r="K135" s="25"/>
      <c r="L135" s="312"/>
    </row>
    <row r="136" spans="2:12" ht="12.75" customHeight="1">
      <c r="B136" s="25"/>
      <c r="C136" s="25"/>
      <c r="D136" s="25"/>
      <c r="E136" s="25"/>
      <c r="F136" s="25"/>
      <c r="G136" s="25"/>
      <c r="H136" s="25"/>
      <c r="I136" s="25"/>
      <c r="J136" s="25"/>
      <c r="K136" s="25"/>
      <c r="L136" s="312"/>
    </row>
    <row r="137" spans="2:12" ht="12.75" customHeight="1">
      <c r="B137" s="25"/>
      <c r="C137" s="379">
        <v>7</v>
      </c>
      <c r="D137" s="675" t="s">
        <v>196</v>
      </c>
      <c r="E137" s="676"/>
      <c r="F137" s="676"/>
      <c r="G137" s="676"/>
      <c r="H137" s="676"/>
      <c r="I137" s="676"/>
      <c r="J137" s="676"/>
      <c r="K137" s="676"/>
      <c r="L137" s="312"/>
    </row>
    <row r="138" spans="2:12" ht="12.75" customHeight="1" hidden="1">
      <c r="B138" s="25"/>
      <c r="C138" s="380"/>
      <c r="D138" s="25"/>
      <c r="E138" s="25"/>
      <c r="F138" s="25"/>
      <c r="G138" s="25"/>
      <c r="H138" s="25"/>
      <c r="I138" s="25"/>
      <c r="J138" s="25"/>
      <c r="K138" s="25"/>
      <c r="L138" s="312"/>
    </row>
    <row r="139" spans="2:12" ht="14.25" customHeight="1">
      <c r="B139" s="25"/>
      <c r="C139" s="25"/>
      <c r="D139" s="575"/>
      <c r="E139" s="575"/>
      <c r="F139" s="575"/>
      <c r="G139" s="575"/>
      <c r="H139" s="575"/>
      <c r="I139" s="575"/>
      <c r="J139" s="575"/>
      <c r="K139" s="25"/>
      <c r="L139" s="312"/>
    </row>
    <row r="140" spans="1:13" ht="12.75" customHeight="1">
      <c r="A140" s="130"/>
      <c r="B140" s="656"/>
      <c r="C140" s="677" t="s">
        <v>154</v>
      </c>
      <c r="D140" s="659" t="s">
        <v>183</v>
      </c>
      <c r="E140" s="660"/>
      <c r="F140" s="660"/>
      <c r="G140" s="661"/>
      <c r="H140" s="586" t="s">
        <v>197</v>
      </c>
      <c r="I140" s="592"/>
      <c r="J140" s="587"/>
      <c r="K140" s="586" t="s">
        <v>187</v>
      </c>
      <c r="L140" s="587"/>
      <c r="M140" s="130"/>
    </row>
    <row r="141" spans="1:13" ht="12.75" customHeight="1">
      <c r="A141" s="130"/>
      <c r="B141" s="657"/>
      <c r="C141" s="646"/>
      <c r="D141" s="662"/>
      <c r="E141" s="663"/>
      <c r="F141" s="663"/>
      <c r="G141" s="664"/>
      <c r="H141" s="593"/>
      <c r="I141" s="594"/>
      <c r="J141" s="595"/>
      <c r="K141" s="588"/>
      <c r="L141" s="589"/>
      <c r="M141" s="130"/>
    </row>
    <row r="142" spans="1:13" ht="12.75" customHeight="1">
      <c r="A142" s="130"/>
      <c r="B142" s="657"/>
      <c r="C142" s="646" t="s">
        <v>155</v>
      </c>
      <c r="D142" s="648"/>
      <c r="E142" s="575"/>
      <c r="F142" s="575"/>
      <c r="G142" s="649"/>
      <c r="H142" s="576" t="s">
        <v>156</v>
      </c>
      <c r="I142" s="576" t="s">
        <v>181</v>
      </c>
      <c r="J142" s="653">
        <v>1</v>
      </c>
      <c r="K142" s="588"/>
      <c r="L142" s="589"/>
      <c r="M142" s="130"/>
    </row>
    <row r="143" spans="1:13" ht="12.75">
      <c r="A143" s="130"/>
      <c r="B143" s="658"/>
      <c r="C143" s="647"/>
      <c r="D143" s="650"/>
      <c r="E143" s="651"/>
      <c r="F143" s="651"/>
      <c r="G143" s="652"/>
      <c r="H143" s="577"/>
      <c r="I143" s="577"/>
      <c r="J143" s="577"/>
      <c r="K143" s="593"/>
      <c r="L143" s="595"/>
      <c r="M143" s="130"/>
    </row>
    <row r="144" spans="1:13" ht="12.75" customHeight="1">
      <c r="A144" s="130"/>
      <c r="B144" s="381" t="s">
        <v>57</v>
      </c>
      <c r="C144" s="382">
        <v>8</v>
      </c>
      <c r="D144" s="642" t="s">
        <v>157</v>
      </c>
      <c r="E144" s="643"/>
      <c r="F144" s="643"/>
      <c r="G144" s="644"/>
      <c r="H144" s="236">
        <v>0</v>
      </c>
      <c r="I144" s="236">
        <v>0</v>
      </c>
      <c r="J144" s="236">
        <v>0</v>
      </c>
      <c r="K144" s="574">
        <f aca="true" t="shared" si="4" ref="K144:K156">(H144*C144*30/100)+(I144*C144*70/100)+(J144*C144)</f>
        <v>0</v>
      </c>
      <c r="L144" s="574"/>
      <c r="M144" s="130"/>
    </row>
    <row r="145" spans="1:13" ht="12.75">
      <c r="A145" s="130"/>
      <c r="B145" s="381" t="s">
        <v>115</v>
      </c>
      <c r="C145" s="382">
        <v>12</v>
      </c>
      <c r="D145" s="583" t="s">
        <v>158</v>
      </c>
      <c r="E145" s="584"/>
      <c r="F145" s="584"/>
      <c r="G145" s="585"/>
      <c r="H145" s="236">
        <v>0</v>
      </c>
      <c r="I145" s="236">
        <v>0</v>
      </c>
      <c r="J145" s="236">
        <v>0</v>
      </c>
      <c r="K145" s="574">
        <f t="shared" si="4"/>
        <v>0</v>
      </c>
      <c r="L145" s="574"/>
      <c r="M145" s="130"/>
    </row>
    <row r="146" spans="1:13" ht="12.75">
      <c r="A146" s="130"/>
      <c r="B146" s="381" t="s">
        <v>59</v>
      </c>
      <c r="C146" s="382">
        <v>16</v>
      </c>
      <c r="D146" s="583" t="s">
        <v>159</v>
      </c>
      <c r="E146" s="584"/>
      <c r="F146" s="584"/>
      <c r="G146" s="585"/>
      <c r="H146" s="236">
        <v>0</v>
      </c>
      <c r="I146" s="236">
        <v>0</v>
      </c>
      <c r="J146" s="236">
        <v>0</v>
      </c>
      <c r="K146" s="574">
        <f t="shared" si="4"/>
        <v>0</v>
      </c>
      <c r="L146" s="574"/>
      <c r="M146" s="130"/>
    </row>
    <row r="147" spans="1:13" ht="12.75">
      <c r="A147" s="130"/>
      <c r="B147" s="381" t="s">
        <v>160</v>
      </c>
      <c r="C147" s="382">
        <v>20</v>
      </c>
      <c r="D147" s="583" t="s">
        <v>161</v>
      </c>
      <c r="E147" s="584"/>
      <c r="F147" s="584"/>
      <c r="G147" s="585"/>
      <c r="H147" s="236">
        <v>0</v>
      </c>
      <c r="I147" s="236">
        <v>0</v>
      </c>
      <c r="J147" s="236">
        <v>0</v>
      </c>
      <c r="K147" s="574">
        <f t="shared" si="4"/>
        <v>0</v>
      </c>
      <c r="L147" s="574"/>
      <c r="M147" s="130"/>
    </row>
    <row r="148" spans="1:13" ht="12.75">
      <c r="A148" s="130"/>
      <c r="B148" s="381" t="s">
        <v>162</v>
      </c>
      <c r="C148" s="382">
        <v>9</v>
      </c>
      <c r="D148" s="583" t="s">
        <v>163</v>
      </c>
      <c r="E148" s="584"/>
      <c r="F148" s="584"/>
      <c r="G148" s="585"/>
      <c r="H148" s="236">
        <v>0</v>
      </c>
      <c r="I148" s="236">
        <v>0</v>
      </c>
      <c r="J148" s="236">
        <v>0</v>
      </c>
      <c r="K148" s="574">
        <f t="shared" si="4"/>
        <v>0</v>
      </c>
      <c r="L148" s="574"/>
      <c r="M148" s="130"/>
    </row>
    <row r="149" spans="1:13" ht="12.75">
      <c r="A149" s="130"/>
      <c r="B149" s="381" t="s">
        <v>164</v>
      </c>
      <c r="C149" s="382">
        <v>9</v>
      </c>
      <c r="D149" s="583" t="s">
        <v>165</v>
      </c>
      <c r="E149" s="584"/>
      <c r="F149" s="584"/>
      <c r="G149" s="585"/>
      <c r="H149" s="236">
        <v>0</v>
      </c>
      <c r="I149" s="236">
        <v>0</v>
      </c>
      <c r="J149" s="236">
        <v>0</v>
      </c>
      <c r="K149" s="574">
        <f t="shared" si="4"/>
        <v>0</v>
      </c>
      <c r="L149" s="574"/>
      <c r="M149" s="130"/>
    </row>
    <row r="150" spans="1:13" ht="12.75">
      <c r="A150" s="130"/>
      <c r="B150" s="381" t="s">
        <v>166</v>
      </c>
      <c r="C150" s="382">
        <v>3</v>
      </c>
      <c r="D150" s="583" t="s">
        <v>167</v>
      </c>
      <c r="E150" s="584"/>
      <c r="F150" s="584"/>
      <c r="G150" s="585"/>
      <c r="H150" s="236">
        <v>0</v>
      </c>
      <c r="I150" s="236">
        <v>0</v>
      </c>
      <c r="J150" s="236">
        <v>0</v>
      </c>
      <c r="K150" s="574">
        <f t="shared" si="4"/>
        <v>0</v>
      </c>
      <c r="L150" s="574"/>
      <c r="M150" s="130"/>
    </row>
    <row r="151" spans="1:13" ht="12.75">
      <c r="A151" s="130"/>
      <c r="B151" s="381" t="s">
        <v>168</v>
      </c>
      <c r="C151" s="382">
        <v>4</v>
      </c>
      <c r="D151" s="583" t="s">
        <v>169</v>
      </c>
      <c r="E151" s="584"/>
      <c r="F151" s="584"/>
      <c r="G151" s="585"/>
      <c r="H151" s="236">
        <v>0</v>
      </c>
      <c r="I151" s="236">
        <v>0</v>
      </c>
      <c r="J151" s="236">
        <v>0</v>
      </c>
      <c r="K151" s="574">
        <f t="shared" si="4"/>
        <v>0</v>
      </c>
      <c r="L151" s="574"/>
      <c r="M151" s="130"/>
    </row>
    <row r="152" spans="1:13" ht="12.75">
      <c r="A152" s="130"/>
      <c r="B152" s="381" t="s">
        <v>170</v>
      </c>
      <c r="C152" s="382">
        <v>5</v>
      </c>
      <c r="D152" s="583" t="s">
        <v>171</v>
      </c>
      <c r="E152" s="584"/>
      <c r="F152" s="584"/>
      <c r="G152" s="585"/>
      <c r="H152" s="236">
        <v>0</v>
      </c>
      <c r="I152" s="236">
        <v>0</v>
      </c>
      <c r="J152" s="236">
        <v>0</v>
      </c>
      <c r="K152" s="574">
        <f t="shared" si="4"/>
        <v>0</v>
      </c>
      <c r="L152" s="574"/>
      <c r="M152" s="130"/>
    </row>
    <row r="153" spans="1:13" ht="12.75">
      <c r="A153" s="130"/>
      <c r="B153" s="381" t="s">
        <v>172</v>
      </c>
      <c r="C153" s="382">
        <v>2</v>
      </c>
      <c r="D153" s="583" t="s">
        <v>184</v>
      </c>
      <c r="E153" s="584"/>
      <c r="F153" s="584"/>
      <c r="G153" s="585"/>
      <c r="H153" s="236">
        <v>0</v>
      </c>
      <c r="I153" s="236">
        <v>0</v>
      </c>
      <c r="J153" s="236">
        <v>0</v>
      </c>
      <c r="K153" s="574">
        <f t="shared" si="4"/>
        <v>0</v>
      </c>
      <c r="L153" s="574"/>
      <c r="M153" s="130"/>
    </row>
    <row r="154" spans="1:13" ht="12.75">
      <c r="A154" s="130"/>
      <c r="B154" s="381" t="s">
        <v>173</v>
      </c>
      <c r="C154" s="382">
        <v>6</v>
      </c>
      <c r="D154" s="583" t="s">
        <v>174</v>
      </c>
      <c r="E154" s="584"/>
      <c r="F154" s="584"/>
      <c r="G154" s="585"/>
      <c r="H154" s="236">
        <v>0</v>
      </c>
      <c r="I154" s="236">
        <v>0</v>
      </c>
      <c r="J154" s="236">
        <v>0</v>
      </c>
      <c r="K154" s="574">
        <f t="shared" si="4"/>
        <v>0</v>
      </c>
      <c r="L154" s="574"/>
      <c r="M154" s="130"/>
    </row>
    <row r="155" spans="1:13" ht="12.75">
      <c r="A155" s="130"/>
      <c r="B155" s="381" t="s">
        <v>175</v>
      </c>
      <c r="C155" s="382">
        <v>4</v>
      </c>
      <c r="D155" s="583" t="s">
        <v>176</v>
      </c>
      <c r="E155" s="584"/>
      <c r="F155" s="584"/>
      <c r="G155" s="585"/>
      <c r="H155" s="236">
        <v>0</v>
      </c>
      <c r="I155" s="236">
        <v>0</v>
      </c>
      <c r="J155" s="236">
        <v>0</v>
      </c>
      <c r="K155" s="574">
        <f t="shared" si="4"/>
        <v>0</v>
      </c>
      <c r="L155" s="574"/>
      <c r="M155" s="130"/>
    </row>
    <row r="156" spans="1:13" ht="12.75">
      <c r="A156" s="130"/>
      <c r="B156" s="381" t="s">
        <v>177</v>
      </c>
      <c r="C156" s="382">
        <v>2</v>
      </c>
      <c r="D156" s="583" t="s">
        <v>178</v>
      </c>
      <c r="E156" s="584"/>
      <c r="F156" s="584"/>
      <c r="G156" s="585"/>
      <c r="H156" s="236">
        <v>0</v>
      </c>
      <c r="I156" s="236">
        <v>0</v>
      </c>
      <c r="J156" s="236">
        <v>0</v>
      </c>
      <c r="K156" s="574">
        <f t="shared" si="4"/>
        <v>0</v>
      </c>
      <c r="L156" s="574"/>
      <c r="M156" s="130"/>
    </row>
    <row r="157" spans="1:13" ht="12.75">
      <c r="A157" s="130"/>
      <c r="B157" s="381" t="s">
        <v>179</v>
      </c>
      <c r="C157" s="578" t="s">
        <v>71</v>
      </c>
      <c r="D157" s="645"/>
      <c r="E157" s="645"/>
      <c r="F157" s="645"/>
      <c r="G157" s="579"/>
      <c r="H157" s="580" t="s">
        <v>180</v>
      </c>
      <c r="I157" s="581"/>
      <c r="J157" s="582"/>
      <c r="K157" s="578">
        <f>SUM(K144:K156)</f>
        <v>0</v>
      </c>
      <c r="L157" s="579"/>
      <c r="M157" s="130"/>
    </row>
    <row r="158" spans="1:13" ht="12.75">
      <c r="A158" s="130"/>
      <c r="B158" s="575"/>
      <c r="C158" s="575"/>
      <c r="D158" s="575"/>
      <c r="E158" s="575"/>
      <c r="F158" s="575"/>
      <c r="G158" s="575"/>
      <c r="H158" s="575"/>
      <c r="I158" s="575"/>
      <c r="J158" s="575"/>
      <c r="K158" s="575"/>
      <c r="L158" s="25"/>
      <c r="M158" s="130"/>
    </row>
    <row r="159" spans="1:13" ht="12.75">
      <c r="A159" s="130"/>
      <c r="B159" s="25"/>
      <c r="C159" s="575" t="s">
        <v>182</v>
      </c>
      <c r="D159" s="575"/>
      <c r="E159" s="575"/>
      <c r="F159" s="575"/>
      <c r="G159" s="575"/>
      <c r="H159" s="575"/>
      <c r="I159" s="575"/>
      <c r="J159" s="25"/>
      <c r="K159" s="25"/>
      <c r="L159" s="25"/>
      <c r="M159" s="130"/>
    </row>
    <row r="160" spans="1:13" ht="12.75">
      <c r="A160" s="130"/>
      <c r="B160" s="25"/>
      <c r="C160" s="25"/>
      <c r="D160" s="575"/>
      <c r="E160" s="575"/>
      <c r="F160" s="575"/>
      <c r="G160" s="25"/>
      <c r="H160" s="25"/>
      <c r="I160" s="25"/>
      <c r="J160" s="25"/>
      <c r="K160" s="25"/>
      <c r="L160" s="25"/>
      <c r="M160" s="130"/>
    </row>
    <row r="161" spans="1:13" ht="12.75" customHeight="1" hidden="1">
      <c r="A161" s="130"/>
      <c r="B161" s="25"/>
      <c r="C161" s="25"/>
      <c r="D161" s="575"/>
      <c r="E161" s="575"/>
      <c r="F161" s="575"/>
      <c r="G161" s="25"/>
      <c r="H161" s="25"/>
      <c r="I161" s="25"/>
      <c r="J161" s="25"/>
      <c r="K161" s="25"/>
      <c r="L161" s="25"/>
      <c r="M161" s="130"/>
    </row>
    <row r="162" spans="1:13" ht="12.75" customHeight="1" hidden="1">
      <c r="A162" s="130"/>
      <c r="B162" s="25"/>
      <c r="C162" s="25"/>
      <c r="D162" s="575"/>
      <c r="E162" s="575"/>
      <c r="F162" s="575"/>
      <c r="G162" s="25"/>
      <c r="H162" s="25"/>
      <c r="I162" s="25"/>
      <c r="J162" s="25"/>
      <c r="K162" s="25"/>
      <c r="L162" s="25"/>
      <c r="M162" s="130"/>
    </row>
    <row r="163" spans="1:13" ht="12.75" customHeight="1" hidden="1">
      <c r="A163" s="130"/>
      <c r="B163" s="25"/>
      <c r="C163" s="25"/>
      <c r="D163" s="25"/>
      <c r="E163" s="25"/>
      <c r="F163" s="25"/>
      <c r="G163" s="25"/>
      <c r="H163" s="25"/>
      <c r="I163" s="25"/>
      <c r="J163" s="25"/>
      <c r="K163" s="25"/>
      <c r="L163" s="25"/>
      <c r="M163" s="130"/>
    </row>
    <row r="164" spans="1:13" ht="12.75" customHeight="1" hidden="1">
      <c r="A164" s="130"/>
      <c r="B164" s="25"/>
      <c r="C164" s="25"/>
      <c r="D164" s="25"/>
      <c r="E164" s="25"/>
      <c r="F164" s="25"/>
      <c r="G164" s="25"/>
      <c r="H164" s="25"/>
      <c r="I164" s="25"/>
      <c r="J164" s="25"/>
      <c r="K164" s="25"/>
      <c r="L164" s="25"/>
      <c r="M164" s="130"/>
    </row>
    <row r="165" spans="1:13" ht="12.75">
      <c r="A165" s="130"/>
      <c r="B165" s="25"/>
      <c r="C165" s="25"/>
      <c r="D165" s="25"/>
      <c r="E165" s="25"/>
      <c r="F165" s="25"/>
      <c r="G165" s="25"/>
      <c r="H165" s="25"/>
      <c r="I165" s="25"/>
      <c r="J165" s="25"/>
      <c r="K165" s="25"/>
      <c r="L165" s="25"/>
      <c r="M165" s="130"/>
    </row>
    <row r="166" spans="1:13" ht="12.75">
      <c r="A166" s="130"/>
      <c r="B166" s="25"/>
      <c r="C166" s="36">
        <v>8</v>
      </c>
      <c r="D166" s="527" t="s">
        <v>220</v>
      </c>
      <c r="E166" s="527"/>
      <c r="F166" s="527"/>
      <c r="G166" s="527"/>
      <c r="H166" s="527"/>
      <c r="I166" s="527"/>
      <c r="J166" s="527"/>
      <c r="K166" s="527"/>
      <c r="L166" s="25"/>
      <c r="M166" s="130"/>
    </row>
    <row r="167" spans="1:13" ht="9.75" customHeight="1">
      <c r="A167" s="130"/>
      <c r="B167" s="25"/>
      <c r="C167" s="596"/>
      <c r="D167" s="596"/>
      <c r="E167" s="596"/>
      <c r="F167" s="596"/>
      <c r="G167" s="596"/>
      <c r="H167" s="596"/>
      <c r="I167" s="596"/>
      <c r="J167" s="596"/>
      <c r="K167" s="596"/>
      <c r="L167" s="25"/>
      <c r="M167" s="130"/>
    </row>
    <row r="168" spans="1:13" ht="4.5" customHeight="1">
      <c r="A168" s="130"/>
      <c r="B168" s="25"/>
      <c r="C168" s="40"/>
      <c r="D168" s="40"/>
      <c r="E168" s="40"/>
      <c r="F168" s="40"/>
      <c r="G168" s="40"/>
      <c r="H168" s="40"/>
      <c r="I168" s="40"/>
      <c r="J168" s="40"/>
      <c r="K168" s="40"/>
      <c r="L168" s="25"/>
      <c r="M168" s="130"/>
    </row>
    <row r="169" spans="1:13" ht="26.25" customHeight="1">
      <c r="A169" s="130"/>
      <c r="B169" s="25"/>
      <c r="C169" s="43" t="s">
        <v>89</v>
      </c>
      <c r="D169" s="49" t="s">
        <v>90</v>
      </c>
      <c r="E169" s="43" t="s">
        <v>91</v>
      </c>
      <c r="F169" s="43" t="s">
        <v>396</v>
      </c>
      <c r="G169" s="126" t="s">
        <v>152</v>
      </c>
      <c r="H169" s="126" t="s">
        <v>153</v>
      </c>
      <c r="I169" s="43" t="s">
        <v>149</v>
      </c>
      <c r="J169" s="43" t="s">
        <v>150</v>
      </c>
      <c r="K169" s="47" t="s">
        <v>151</v>
      </c>
      <c r="L169" s="25"/>
      <c r="M169" s="130"/>
    </row>
    <row r="170" spans="1:13" ht="22.5" customHeight="1">
      <c r="A170" s="130"/>
      <c r="B170" s="25"/>
      <c r="C170" s="53" t="s">
        <v>92</v>
      </c>
      <c r="D170" s="128">
        <v>0.25</v>
      </c>
      <c r="E170" s="438" t="s">
        <v>386</v>
      </c>
      <c r="F170" s="237"/>
      <c r="G170" s="619" t="s">
        <v>387</v>
      </c>
      <c r="H170" s="620"/>
      <c r="I170" s="365">
        <f>ROUNDDOWN((J123*0.25),2)</f>
        <v>0</v>
      </c>
      <c r="J170" s="365">
        <f>ROUNDDOWN((J124*0.25),2)</f>
        <v>0</v>
      </c>
      <c r="K170" s="151">
        <f>ROUND(((J122+J125)*0.25),2)</f>
        <v>0</v>
      </c>
      <c r="L170" s="25"/>
      <c r="M170" s="130"/>
    </row>
    <row r="171" spans="1:13" ht="22.5" customHeight="1">
      <c r="A171" s="130"/>
      <c r="B171" s="25"/>
      <c r="C171" s="53" t="s">
        <v>93</v>
      </c>
      <c r="D171" s="128">
        <v>0.25</v>
      </c>
      <c r="E171" s="438" t="s">
        <v>386</v>
      </c>
      <c r="F171" s="127"/>
      <c r="G171" s="442">
        <f>F170+182</f>
        <v>182</v>
      </c>
      <c r="H171" s="443"/>
      <c r="I171" s="374">
        <f>ROUNDDOWN((J123*0.25),2)</f>
        <v>0</v>
      </c>
      <c r="J171" s="374">
        <f>ROUNDDOWN((J124*0.25),2)</f>
        <v>0</v>
      </c>
      <c r="K171" s="357">
        <f>ROUND(((J122+J125)*0.25),2)</f>
        <v>0</v>
      </c>
      <c r="L171" s="25"/>
      <c r="M171" s="130"/>
    </row>
    <row r="172" spans="1:13" ht="22.5" customHeight="1">
      <c r="A172" s="130"/>
      <c r="B172" s="25"/>
      <c r="C172" s="53" t="s">
        <v>94</v>
      </c>
      <c r="D172" s="128">
        <v>0.25</v>
      </c>
      <c r="E172" s="438" t="s">
        <v>386</v>
      </c>
      <c r="F172" s="127"/>
      <c r="G172" s="442">
        <f>F170+365</f>
        <v>365</v>
      </c>
      <c r="H172" s="443"/>
      <c r="I172" s="374">
        <f>ROUNDDOWN((J123*0.25),2)</f>
        <v>0</v>
      </c>
      <c r="J172" s="374">
        <f>ROUNDDOWN((J124*0.25),2)</f>
        <v>0</v>
      </c>
      <c r="K172" s="357">
        <f>ROUND(((J122+J125)*0.25),2)</f>
        <v>0</v>
      </c>
      <c r="L172" s="25"/>
      <c r="M172" s="130"/>
    </row>
    <row r="173" spans="1:13" ht="22.5" customHeight="1">
      <c r="A173" s="130"/>
      <c r="B173" s="25"/>
      <c r="C173" s="53" t="s">
        <v>95</v>
      </c>
      <c r="D173" s="128">
        <v>0.25</v>
      </c>
      <c r="E173" s="438" t="s">
        <v>386</v>
      </c>
      <c r="F173" s="127"/>
      <c r="G173" s="442">
        <f>F170+547</f>
        <v>547</v>
      </c>
      <c r="H173" s="443"/>
      <c r="I173" s="357">
        <f>SUM(J123-I170-I171-I172)</f>
        <v>0</v>
      </c>
      <c r="J173" s="374">
        <f>SUM(J124-J170-J171-J172)</f>
        <v>0</v>
      </c>
      <c r="K173" s="358">
        <f>SUM((J122+J125)-K170-K172-K171)</f>
        <v>0</v>
      </c>
      <c r="L173" s="25"/>
      <c r="M173" s="130"/>
    </row>
    <row r="174" spans="1:13" ht="21" customHeight="1">
      <c r="A174" s="130"/>
      <c r="B174" s="25"/>
      <c r="C174" s="121"/>
      <c r="D174" s="78"/>
      <c r="E174" s="121"/>
      <c r="F174" s="121"/>
      <c r="G174" s="558" t="s">
        <v>295</v>
      </c>
      <c r="H174" s="559"/>
      <c r="I174" s="725">
        <f>SUM(I171:I173)</f>
        <v>0</v>
      </c>
      <c r="J174" s="725">
        <f>SUM(J171:J173)</f>
        <v>0</v>
      </c>
      <c r="K174" s="707">
        <f>SUM(K171:K173)</f>
        <v>0</v>
      </c>
      <c r="L174" s="25"/>
      <c r="M174" s="130"/>
    </row>
    <row r="175" spans="1:13" ht="12.75">
      <c r="A175" s="130"/>
      <c r="B175" s="25"/>
      <c r="C175" s="25"/>
      <c r="D175" s="25"/>
      <c r="E175" s="25"/>
      <c r="F175" s="25"/>
      <c r="G175" s="562"/>
      <c r="H175" s="563"/>
      <c r="I175" s="725"/>
      <c r="J175" s="725"/>
      <c r="K175" s="707"/>
      <c r="L175" s="25"/>
      <c r="M175" s="130"/>
    </row>
    <row r="176" spans="1:13" ht="12.75" customHeight="1">
      <c r="A176" s="130"/>
      <c r="B176" s="25"/>
      <c r="C176" s="25"/>
      <c r="D176" s="25"/>
      <c r="E176" s="25"/>
      <c r="F176" s="25"/>
      <c r="G176" s="558" t="s">
        <v>296</v>
      </c>
      <c r="H176" s="559"/>
      <c r="I176" s="564">
        <f>(I174+J174+K174)+((I174+J174+K174)*40/100)</f>
        <v>0</v>
      </c>
      <c r="J176" s="565"/>
      <c r="K176" s="566"/>
      <c r="L176" s="25"/>
      <c r="M176" s="130"/>
    </row>
    <row r="177" spans="1:13" ht="12.75">
      <c r="A177" s="130"/>
      <c r="B177" s="25"/>
      <c r="C177" s="144"/>
      <c r="D177" s="37"/>
      <c r="E177" s="37"/>
      <c r="F177" s="37"/>
      <c r="G177" s="560"/>
      <c r="H177" s="561"/>
      <c r="I177" s="567"/>
      <c r="J177" s="568"/>
      <c r="K177" s="569"/>
      <c r="L177" s="25"/>
      <c r="M177" s="130"/>
    </row>
    <row r="178" spans="1:13" ht="9.75" customHeight="1">
      <c r="A178" s="130"/>
      <c r="B178" s="25"/>
      <c r="C178" s="143"/>
      <c r="D178" s="143"/>
      <c r="E178" s="143"/>
      <c r="F178" s="143"/>
      <c r="G178" s="562"/>
      <c r="H178" s="563"/>
      <c r="I178" s="570"/>
      <c r="J178" s="571"/>
      <c r="K178" s="572"/>
      <c r="L178" s="25"/>
      <c r="M178" s="130"/>
    </row>
    <row r="179" spans="1:13" ht="4.5" customHeight="1">
      <c r="A179" s="130"/>
      <c r="B179" s="25"/>
      <c r="C179" s="40"/>
      <c r="D179" s="40"/>
      <c r="E179" s="40"/>
      <c r="F179" s="40"/>
      <c r="G179" s="40"/>
      <c r="H179" s="40"/>
      <c r="I179" s="40"/>
      <c r="J179" s="40"/>
      <c r="K179" s="40"/>
      <c r="L179" s="25"/>
      <c r="M179" s="130"/>
    </row>
    <row r="180" spans="1:13" ht="27" customHeight="1">
      <c r="A180" s="130"/>
      <c r="B180" s="25"/>
      <c r="C180" s="44"/>
      <c r="D180" s="366"/>
      <c r="E180" s="44"/>
      <c r="F180" s="44"/>
      <c r="G180" s="371"/>
      <c r="H180" s="371"/>
      <c r="I180" s="44"/>
      <c r="J180" s="44"/>
      <c r="K180" s="50"/>
      <c r="L180" s="25"/>
      <c r="M180" s="130"/>
    </row>
    <row r="181" spans="1:12" ht="22.5" customHeight="1">
      <c r="A181" s="130"/>
      <c r="B181" s="25"/>
      <c r="C181" s="56"/>
      <c r="D181" s="367"/>
      <c r="E181" s="368"/>
      <c r="F181" s="383"/>
      <c r="G181" s="617"/>
      <c r="H181" s="617"/>
      <c r="I181" s="369"/>
      <c r="J181" s="369"/>
      <c r="K181" s="369"/>
      <c r="L181" s="312"/>
    </row>
    <row r="182" spans="1:12" ht="22.5" customHeight="1">
      <c r="A182" s="130"/>
      <c r="B182" s="25"/>
      <c r="C182" s="56"/>
      <c r="D182" s="367"/>
      <c r="E182" s="368"/>
      <c r="F182" s="370"/>
      <c r="G182" s="370"/>
      <c r="H182" s="371"/>
      <c r="I182" s="369"/>
      <c r="J182" s="369"/>
      <c r="K182" s="369"/>
      <c r="L182" s="312"/>
    </row>
    <row r="183" spans="1:12" ht="22.5" customHeight="1">
      <c r="A183" s="130"/>
      <c r="B183" s="25"/>
      <c r="C183" s="56"/>
      <c r="D183" s="367"/>
      <c r="E183" s="368"/>
      <c r="F183" s="370"/>
      <c r="G183" s="370"/>
      <c r="H183" s="372"/>
      <c r="I183" s="369"/>
      <c r="J183" s="369"/>
      <c r="K183" s="369"/>
      <c r="L183" s="312"/>
    </row>
    <row r="184" spans="1:12" ht="22.5" customHeight="1">
      <c r="A184" s="130"/>
      <c r="B184" s="25"/>
      <c r="C184" s="56"/>
      <c r="D184" s="367"/>
      <c r="E184" s="56"/>
      <c r="F184" s="370"/>
      <c r="G184" s="370"/>
      <c r="H184" s="91"/>
      <c r="I184" s="369"/>
      <c r="J184" s="369"/>
      <c r="K184" s="373"/>
      <c r="L184" s="312"/>
    </row>
    <row r="185" spans="1:12" ht="21" customHeight="1">
      <c r="A185" s="130"/>
      <c r="B185" s="25"/>
      <c r="C185" s="121"/>
      <c r="D185" s="78"/>
      <c r="E185" s="121"/>
      <c r="F185" s="121"/>
      <c r="G185" s="618"/>
      <c r="H185" s="618"/>
      <c r="I185" s="369"/>
      <c r="J185" s="369"/>
      <c r="K185" s="369"/>
      <c r="L185" s="312"/>
    </row>
    <row r="186" spans="2:12" ht="12.75">
      <c r="B186" s="312"/>
      <c r="C186" s="312"/>
      <c r="D186" s="312"/>
      <c r="E186" s="312"/>
      <c r="F186" s="312"/>
      <c r="G186" s="312"/>
      <c r="H186" s="312"/>
      <c r="I186" s="312"/>
      <c r="J186" s="312"/>
      <c r="K186" s="312"/>
      <c r="L186" s="312"/>
    </row>
    <row r="187" spans="2:12" ht="12.75">
      <c r="B187" s="312"/>
      <c r="C187" s="312"/>
      <c r="D187" s="312"/>
      <c r="E187" s="312"/>
      <c r="F187" s="312"/>
      <c r="G187" s="312"/>
      <c r="H187" s="312"/>
      <c r="I187" s="312"/>
      <c r="J187" s="312"/>
      <c r="K187" s="312"/>
      <c r="L187" s="312"/>
    </row>
    <row r="188" spans="2:12" ht="12.75">
      <c r="B188" s="312"/>
      <c r="C188" s="312"/>
      <c r="D188" s="312"/>
      <c r="E188" s="312"/>
      <c r="F188" s="312"/>
      <c r="G188" s="312"/>
      <c r="H188" s="312"/>
      <c r="I188" s="312"/>
      <c r="J188" s="312"/>
      <c r="K188" s="312"/>
      <c r="L188" s="312"/>
    </row>
    <row r="189" spans="2:12" ht="12.75">
      <c r="B189" s="312"/>
      <c r="C189" s="312"/>
      <c r="D189" s="312"/>
      <c r="E189" s="312"/>
      <c r="F189" s="312"/>
      <c r="G189" s="312"/>
      <c r="H189" s="312"/>
      <c r="I189" s="312"/>
      <c r="J189" s="312"/>
      <c r="K189" s="312"/>
      <c r="L189" s="312"/>
    </row>
    <row r="190" spans="2:12" ht="12.75">
      <c r="B190" s="312"/>
      <c r="C190" s="312"/>
      <c r="D190" s="97" t="s">
        <v>97</v>
      </c>
      <c r="E190" s="312"/>
      <c r="F190" s="312"/>
      <c r="G190" s="312"/>
      <c r="H190" s="312"/>
      <c r="I190" s="312"/>
      <c r="J190" s="312"/>
      <c r="K190" s="312"/>
      <c r="L190" s="312"/>
    </row>
    <row r="191" spans="2:12" ht="12.75">
      <c r="B191" s="312"/>
      <c r="C191" s="654"/>
      <c r="D191" s="654"/>
      <c r="E191" s="654"/>
      <c r="F191" s="312"/>
      <c r="G191" s="312"/>
      <c r="H191" s="312"/>
      <c r="I191" s="616" t="s">
        <v>98</v>
      </c>
      <c r="J191" s="616"/>
      <c r="K191" s="312"/>
      <c r="L191" s="312"/>
    </row>
    <row r="192" spans="2:12" ht="13.5" customHeight="1" thickBot="1">
      <c r="B192" s="312"/>
      <c r="C192" s="655"/>
      <c r="D192" s="655"/>
      <c r="E192" s="655"/>
      <c r="F192" s="312"/>
      <c r="G192" s="312"/>
      <c r="H192" s="654"/>
      <c r="I192" s="654"/>
      <c r="J192" s="654"/>
      <c r="K192" s="654"/>
      <c r="L192" s="312"/>
    </row>
    <row r="193" spans="2:12" ht="13.5" thickBot="1">
      <c r="B193" s="312"/>
      <c r="C193" s="312"/>
      <c r="D193" s="312"/>
      <c r="E193" s="312"/>
      <c r="F193" s="312"/>
      <c r="G193" s="312"/>
      <c r="H193" s="655"/>
      <c r="I193" s="655"/>
      <c r="J193" s="655"/>
      <c r="K193" s="655"/>
      <c r="L193" s="312"/>
    </row>
    <row r="194" spans="2:12" ht="12.75">
      <c r="B194" s="312"/>
      <c r="C194" s="312"/>
      <c r="D194" s="312"/>
      <c r="E194" s="312"/>
      <c r="F194" s="312"/>
      <c r="G194" s="312"/>
      <c r="H194" s="312"/>
      <c r="I194" s="312"/>
      <c r="J194" s="312"/>
      <c r="K194" s="312"/>
      <c r="L194" s="312"/>
    </row>
    <row r="195" spans="2:12" ht="12.75">
      <c r="B195" s="312"/>
      <c r="C195" s="312"/>
      <c r="D195" s="312"/>
      <c r="E195" s="312"/>
      <c r="F195" s="312"/>
      <c r="G195" s="312"/>
      <c r="H195" s="312"/>
      <c r="I195" s="312"/>
      <c r="J195" s="312"/>
      <c r="K195" s="312"/>
      <c r="L195" s="312"/>
    </row>
    <row r="196" spans="2:12" ht="12.75">
      <c r="B196" s="312"/>
      <c r="C196" s="312"/>
      <c r="D196" s="312"/>
      <c r="E196" s="312"/>
      <c r="F196" s="312"/>
      <c r="G196" s="312"/>
      <c r="H196" s="312"/>
      <c r="I196" s="312"/>
      <c r="J196" s="312"/>
      <c r="K196" s="312"/>
      <c r="L196" s="312"/>
    </row>
    <row r="197" spans="2:12" ht="12.75" customHeight="1" hidden="1">
      <c r="B197" s="312"/>
      <c r="C197" s="312"/>
      <c r="D197" s="312"/>
      <c r="E197" s="312"/>
      <c r="F197" s="312"/>
      <c r="G197" s="312"/>
      <c r="H197" s="312"/>
      <c r="I197" s="312"/>
      <c r="J197" s="312"/>
      <c r="K197" s="312"/>
      <c r="L197" s="312"/>
    </row>
    <row r="198" spans="2:12" ht="12.75" customHeight="1" hidden="1">
      <c r="B198" s="312"/>
      <c r="C198" s="312"/>
      <c r="D198" s="312"/>
      <c r="E198" s="312"/>
      <c r="F198" s="312"/>
      <c r="G198" s="312"/>
      <c r="H198" s="312"/>
      <c r="I198" s="312"/>
      <c r="J198" s="312"/>
      <c r="K198" s="312"/>
      <c r="L198" s="312"/>
    </row>
    <row r="199" spans="2:12" ht="12.75" customHeight="1" hidden="1">
      <c r="B199" s="312"/>
      <c r="C199" s="312"/>
      <c r="D199" s="312"/>
      <c r="E199" s="312"/>
      <c r="F199" s="312"/>
      <c r="G199" s="312"/>
      <c r="H199" s="312"/>
      <c r="I199" s="312"/>
      <c r="J199" s="312"/>
      <c r="K199" s="384"/>
      <c r="L199" s="312"/>
    </row>
    <row r="200" spans="2:12" ht="12.75" customHeight="1" hidden="1">
      <c r="B200" s="312"/>
      <c r="C200" s="312"/>
      <c r="D200" s="312"/>
      <c r="E200" s="312"/>
      <c r="F200" s="312"/>
      <c r="G200" s="312"/>
      <c r="H200" s="312"/>
      <c r="I200" s="312"/>
      <c r="J200" s="312"/>
      <c r="K200" s="312"/>
      <c r="L200" s="312"/>
    </row>
    <row r="201" spans="2:12" ht="12.75">
      <c r="B201" s="385"/>
      <c r="C201" s="385"/>
      <c r="D201" s="385"/>
      <c r="E201" s="385"/>
      <c r="F201" s="385"/>
      <c r="G201" s="385"/>
      <c r="H201" s="385"/>
      <c r="I201" s="385"/>
      <c r="J201" s="385"/>
      <c r="K201" s="385"/>
      <c r="L201" s="385"/>
    </row>
    <row r="202" spans="2:12" ht="12.75">
      <c r="B202" s="385"/>
      <c r="C202" s="385"/>
      <c r="D202" s="385"/>
      <c r="E202" s="385"/>
      <c r="F202" s="385"/>
      <c r="G202" s="385"/>
      <c r="H202" s="385"/>
      <c r="I202" s="385"/>
      <c r="J202" s="385"/>
      <c r="K202" s="385"/>
      <c r="L202" s="385"/>
    </row>
    <row r="203" spans="2:12" ht="21" thickBot="1">
      <c r="B203" s="385"/>
      <c r="C203" s="526" t="s">
        <v>292</v>
      </c>
      <c r="D203" s="526"/>
      <c r="E203" s="960" t="s">
        <v>116</v>
      </c>
      <c r="F203" s="960"/>
      <c r="G203" s="960"/>
      <c r="H203" s="960"/>
      <c r="I203" s="960"/>
      <c r="J203" s="960"/>
      <c r="K203" s="385"/>
      <c r="L203" s="385"/>
    </row>
    <row r="204" spans="2:12" ht="19.5" customHeight="1">
      <c r="B204" s="385"/>
      <c r="C204" s="526" t="s">
        <v>387</v>
      </c>
      <c r="D204" s="526"/>
      <c r="E204" s="958" t="s">
        <v>407</v>
      </c>
      <c r="F204" s="959"/>
      <c r="G204" s="959"/>
      <c r="H204" s="959"/>
      <c r="I204" s="959"/>
      <c r="J204" s="959"/>
      <c r="K204" s="385"/>
      <c r="L204" s="385"/>
    </row>
    <row r="205" spans="2:12" ht="12.75">
      <c r="B205" s="385"/>
      <c r="C205" s="385"/>
      <c r="D205" s="385"/>
      <c r="E205" s="385"/>
      <c r="F205" s="385"/>
      <c r="G205" s="385"/>
      <c r="H205" s="385"/>
      <c r="I205" s="385"/>
      <c r="J205" s="385"/>
      <c r="K205" s="385"/>
      <c r="L205" s="385"/>
    </row>
    <row r="206" spans="2:12" ht="13.5" thickBot="1">
      <c r="B206" s="385"/>
      <c r="C206" s="385"/>
      <c r="D206" s="385"/>
      <c r="E206" s="385"/>
      <c r="F206" s="385"/>
      <c r="G206" s="385"/>
      <c r="H206" s="385"/>
      <c r="I206" s="385"/>
      <c r="J206" s="385"/>
      <c r="K206" s="385"/>
      <c r="L206" s="385"/>
    </row>
    <row r="207" spans="2:12" ht="15" thickBot="1">
      <c r="B207" s="385"/>
      <c r="C207" s="386"/>
      <c r="D207" s="520"/>
      <c r="E207" s="520"/>
      <c r="F207" s="520"/>
      <c r="G207" s="521"/>
      <c r="H207" s="522" t="s">
        <v>285</v>
      </c>
      <c r="I207" s="523"/>
      <c r="J207" s="524" t="s">
        <v>387</v>
      </c>
      <c r="K207" s="525"/>
      <c r="L207" s="385"/>
    </row>
    <row r="208" spans="2:12" ht="12.75">
      <c r="B208" s="385"/>
      <c r="C208" s="386"/>
      <c r="D208" s="386"/>
      <c r="E208" s="386"/>
      <c r="F208" s="386"/>
      <c r="G208" s="386"/>
      <c r="H208" s="386"/>
      <c r="I208" s="386"/>
      <c r="J208" s="386"/>
      <c r="K208" s="386"/>
      <c r="L208" s="385"/>
    </row>
    <row r="209" spans="2:12" ht="12.75">
      <c r="B209" s="385"/>
      <c r="C209" s="386"/>
      <c r="D209" s="386"/>
      <c r="E209" s="386"/>
      <c r="F209" s="386"/>
      <c r="G209" s="386"/>
      <c r="H209" s="386"/>
      <c r="I209" s="386"/>
      <c r="J209" s="386"/>
      <c r="K209" s="386"/>
      <c r="L209" s="385"/>
    </row>
    <row r="210" spans="2:12" ht="15">
      <c r="B210" s="385"/>
      <c r="C210" s="448" t="s">
        <v>402</v>
      </c>
      <c r="D210" s="448"/>
      <c r="E210" s="448"/>
      <c r="F210" s="448"/>
      <c r="G210" s="448"/>
      <c r="H210" s="448"/>
      <c r="I210" s="448"/>
      <c r="J210" s="448"/>
      <c r="K210" s="448"/>
      <c r="L210" s="385"/>
    </row>
    <row r="211" spans="2:12" ht="15">
      <c r="B211" s="385"/>
      <c r="C211" s="498" t="s">
        <v>286</v>
      </c>
      <c r="D211" s="691"/>
      <c r="E211" s="692">
        <f>E10</f>
        <v>0</v>
      </c>
      <c r="F211" s="693"/>
      <c r="G211" s="693"/>
      <c r="H211" s="693"/>
      <c r="I211" s="693"/>
      <c r="J211" s="693"/>
      <c r="K211" s="693"/>
      <c r="L211" s="385"/>
    </row>
    <row r="212" spans="2:12" ht="10.5" customHeight="1">
      <c r="B212" s="385"/>
      <c r="C212" s="448"/>
      <c r="D212" s="448"/>
      <c r="E212" s="448"/>
      <c r="F212" s="448"/>
      <c r="G212" s="448"/>
      <c r="H212" s="448"/>
      <c r="I212" s="448"/>
      <c r="J212" s="448"/>
      <c r="K212" s="448"/>
      <c r="L212" s="385"/>
    </row>
    <row r="213" spans="2:12" ht="15">
      <c r="B213" s="385"/>
      <c r="C213" s="376"/>
      <c r="D213" s="376"/>
      <c r="E213" s="376"/>
      <c r="F213" s="376"/>
      <c r="G213" s="690" t="s">
        <v>404</v>
      </c>
      <c r="H213" s="690"/>
      <c r="I213" s="690"/>
      <c r="J213" s="690"/>
      <c r="K213" s="690"/>
      <c r="L213" s="385"/>
    </row>
    <row r="214" spans="2:12" ht="15">
      <c r="B214" s="385"/>
      <c r="C214" s="376"/>
      <c r="D214" s="376"/>
      <c r="E214" s="376"/>
      <c r="F214" s="376"/>
      <c r="G214" s="376"/>
      <c r="H214" s="376"/>
      <c r="I214" s="376"/>
      <c r="J214" s="376"/>
      <c r="K214" s="376"/>
      <c r="L214" s="385"/>
    </row>
    <row r="215" spans="2:12" ht="15" customHeight="1">
      <c r="B215" s="385"/>
      <c r="C215" s="957" t="s">
        <v>403</v>
      </c>
      <c r="D215" s="957"/>
      <c r="E215" s="957"/>
      <c r="F215" s="957"/>
      <c r="G215" s="957"/>
      <c r="H215" s="957"/>
      <c r="I215" s="957"/>
      <c r="J215" s="957"/>
      <c r="K215" s="957"/>
      <c r="L215" s="385"/>
    </row>
    <row r="216" spans="2:12" ht="15" customHeight="1">
      <c r="B216" s="385"/>
      <c r="C216" s="957"/>
      <c r="D216" s="957"/>
      <c r="E216" s="957"/>
      <c r="F216" s="957"/>
      <c r="G216" s="957"/>
      <c r="H216" s="957"/>
      <c r="I216" s="957"/>
      <c r="J216" s="957"/>
      <c r="K216" s="957"/>
      <c r="L216" s="385"/>
    </row>
    <row r="217" spans="2:12" ht="15" customHeight="1">
      <c r="B217" s="385"/>
      <c r="C217" s="957"/>
      <c r="D217" s="957"/>
      <c r="E217" s="957"/>
      <c r="F217" s="957"/>
      <c r="G217" s="957"/>
      <c r="H217" s="957"/>
      <c r="I217" s="957"/>
      <c r="J217" s="957"/>
      <c r="K217" s="957"/>
      <c r="L217" s="385"/>
    </row>
    <row r="218" spans="2:12" ht="15">
      <c r="B218" s="385"/>
      <c r="C218" s="507">
        <f>E6</f>
        <v>0</v>
      </c>
      <c r="D218" s="513"/>
      <c r="E218" s="513"/>
      <c r="F218" s="513"/>
      <c r="G218" s="513"/>
      <c r="H218" s="513"/>
      <c r="I218" s="513"/>
      <c r="J218" s="513"/>
      <c r="K218" s="387"/>
      <c r="L218" s="385"/>
    </row>
    <row r="219" spans="2:12" ht="15">
      <c r="B219" s="385"/>
      <c r="C219" s="498" t="s">
        <v>287</v>
      </c>
      <c r="D219" s="498"/>
      <c r="E219" s="514">
        <f>E9</f>
        <v>0</v>
      </c>
      <c r="F219" s="514"/>
      <c r="G219" s="514"/>
      <c r="H219" s="514"/>
      <c r="I219" s="514"/>
      <c r="J219" s="514"/>
      <c r="K219" s="514"/>
      <c r="L219" s="385"/>
    </row>
    <row r="220" spans="2:12" ht="15">
      <c r="B220" s="385"/>
      <c r="C220" s="448" t="s">
        <v>405</v>
      </c>
      <c r="D220" s="448"/>
      <c r="E220" s="448"/>
      <c r="F220" s="448"/>
      <c r="G220" s="448"/>
      <c r="H220" s="448"/>
      <c r="I220" s="448"/>
      <c r="J220" s="448"/>
      <c r="K220" s="448"/>
      <c r="L220" s="385"/>
    </row>
    <row r="221" spans="2:12" ht="16.5">
      <c r="B221" s="385"/>
      <c r="C221" s="512" t="s">
        <v>288</v>
      </c>
      <c r="D221" s="512"/>
      <c r="E221" s="512"/>
      <c r="F221" s="512"/>
      <c r="G221" s="512"/>
      <c r="H221" s="444">
        <f>J123</f>
        <v>0</v>
      </c>
      <c r="I221" s="445"/>
      <c r="J221" s="450" t="s">
        <v>302</v>
      </c>
      <c r="K221" s="451"/>
      <c r="L221" s="385"/>
    </row>
    <row r="222" spans="2:12" ht="15">
      <c r="B222" s="385"/>
      <c r="C222" s="448" t="s">
        <v>303</v>
      </c>
      <c r="D222" s="448"/>
      <c r="E222" s="448"/>
      <c r="F222" s="448"/>
      <c r="G222" s="448"/>
      <c r="H222" s="448"/>
      <c r="I222" s="448"/>
      <c r="J222" s="448"/>
      <c r="K222" s="448"/>
      <c r="L222" s="385"/>
    </row>
    <row r="223" spans="2:12" ht="16.5">
      <c r="B223" s="385"/>
      <c r="C223" s="388">
        <v>1</v>
      </c>
      <c r="D223" s="388" t="s">
        <v>289</v>
      </c>
      <c r="E223" s="444">
        <f>I170</f>
        <v>0</v>
      </c>
      <c r="F223" s="445"/>
      <c r="G223" s="510" t="s">
        <v>389</v>
      </c>
      <c r="H223" s="511"/>
      <c r="I223" s="511"/>
      <c r="J223" s="511"/>
      <c r="K223" s="511"/>
      <c r="L223" s="385"/>
    </row>
    <row r="224" spans="2:12" ht="16.5">
      <c r="B224" s="385"/>
      <c r="C224" s="388">
        <v>2</v>
      </c>
      <c r="D224" s="388" t="s">
        <v>289</v>
      </c>
      <c r="E224" s="444">
        <f>I171</f>
        <v>0</v>
      </c>
      <c r="F224" s="445"/>
      <c r="G224" s="446" t="s">
        <v>388</v>
      </c>
      <c r="H224" s="447"/>
      <c r="I224" s="447"/>
      <c r="J224" s="447"/>
      <c r="K224" s="447"/>
      <c r="L224" s="385"/>
    </row>
    <row r="225" spans="2:12" ht="16.5">
      <c r="B225" s="385"/>
      <c r="C225" s="388">
        <v>3</v>
      </c>
      <c r="D225" s="388" t="s">
        <v>289</v>
      </c>
      <c r="E225" s="444">
        <f>I172</f>
        <v>0</v>
      </c>
      <c r="F225" s="445"/>
      <c r="G225" s="446" t="s">
        <v>390</v>
      </c>
      <c r="H225" s="447"/>
      <c r="I225" s="447"/>
      <c r="J225" s="447"/>
      <c r="K225" s="447"/>
      <c r="L225" s="385"/>
    </row>
    <row r="226" spans="2:12" ht="16.5">
      <c r="B226" s="385"/>
      <c r="C226" s="388">
        <v>4</v>
      </c>
      <c r="D226" s="388" t="s">
        <v>289</v>
      </c>
      <c r="E226" s="444">
        <f>I173</f>
        <v>0</v>
      </c>
      <c r="F226" s="445"/>
      <c r="G226" s="446" t="s">
        <v>391</v>
      </c>
      <c r="H226" s="447"/>
      <c r="I226" s="447"/>
      <c r="J226" s="447"/>
      <c r="K226" s="447"/>
      <c r="L226" s="385"/>
    </row>
    <row r="227" spans="2:12" ht="15">
      <c r="B227" s="385"/>
      <c r="C227" s="376"/>
      <c r="D227" s="376"/>
      <c r="E227" s="376"/>
      <c r="F227" s="376"/>
      <c r="G227" s="376"/>
      <c r="H227" s="376"/>
      <c r="I227" s="376"/>
      <c r="J227" s="376"/>
      <c r="K227" s="376"/>
      <c r="L227" s="385"/>
    </row>
    <row r="228" spans="2:12" ht="16.5">
      <c r="B228" s="385"/>
      <c r="C228" s="449" t="s">
        <v>290</v>
      </c>
      <c r="D228" s="449"/>
      <c r="E228" s="449"/>
      <c r="F228" s="449"/>
      <c r="G228" s="449"/>
      <c r="H228" s="444">
        <f>J124</f>
        <v>0</v>
      </c>
      <c r="I228" s="445"/>
      <c r="J228" s="450" t="s">
        <v>302</v>
      </c>
      <c r="K228" s="451"/>
      <c r="L228" s="385"/>
    </row>
    <row r="229" spans="2:12" ht="15">
      <c r="B229" s="385"/>
      <c r="C229" s="448" t="s">
        <v>303</v>
      </c>
      <c r="D229" s="448"/>
      <c r="E229" s="448"/>
      <c r="F229" s="448"/>
      <c r="G229" s="448"/>
      <c r="H229" s="448"/>
      <c r="I229" s="448"/>
      <c r="J229" s="448"/>
      <c r="K229" s="448"/>
      <c r="L229" s="385"/>
    </row>
    <row r="230" spans="2:12" ht="16.5">
      <c r="B230" s="385"/>
      <c r="C230" s="388">
        <v>1</v>
      </c>
      <c r="D230" s="388" t="s">
        <v>289</v>
      </c>
      <c r="E230" s="444">
        <f>J170</f>
        <v>0</v>
      </c>
      <c r="F230" s="445"/>
      <c r="G230" s="510" t="s">
        <v>389</v>
      </c>
      <c r="H230" s="511"/>
      <c r="I230" s="511"/>
      <c r="J230" s="511"/>
      <c r="K230" s="511"/>
      <c r="L230" s="385"/>
    </row>
    <row r="231" spans="2:12" ht="16.5">
      <c r="B231" s="385"/>
      <c r="C231" s="388">
        <v>2</v>
      </c>
      <c r="D231" s="388" t="s">
        <v>289</v>
      </c>
      <c r="E231" s="444">
        <f>J171</f>
        <v>0</v>
      </c>
      <c r="F231" s="445"/>
      <c r="G231" s="446" t="s">
        <v>388</v>
      </c>
      <c r="H231" s="447"/>
      <c r="I231" s="447"/>
      <c r="J231" s="447"/>
      <c r="K231" s="447"/>
      <c r="L231" s="385"/>
    </row>
    <row r="232" spans="2:12" ht="16.5">
      <c r="B232" s="385"/>
      <c r="C232" s="388">
        <v>3</v>
      </c>
      <c r="D232" s="388" t="s">
        <v>289</v>
      </c>
      <c r="E232" s="444">
        <f>J172</f>
        <v>0</v>
      </c>
      <c r="F232" s="445"/>
      <c r="G232" s="446" t="s">
        <v>390</v>
      </c>
      <c r="H232" s="447"/>
      <c r="I232" s="447"/>
      <c r="J232" s="447"/>
      <c r="K232" s="447"/>
      <c r="L232" s="385"/>
    </row>
    <row r="233" spans="2:12" ht="16.5">
      <c r="B233" s="385"/>
      <c r="C233" s="388">
        <v>4</v>
      </c>
      <c r="D233" s="388" t="s">
        <v>289</v>
      </c>
      <c r="E233" s="444">
        <f>J173</f>
        <v>0</v>
      </c>
      <c r="F233" s="445"/>
      <c r="G233" s="446" t="s">
        <v>391</v>
      </c>
      <c r="H233" s="447"/>
      <c r="I233" s="447"/>
      <c r="J233" s="447"/>
      <c r="K233" s="447"/>
      <c r="L233" s="385"/>
    </row>
    <row r="234" spans="2:12" ht="15">
      <c r="B234" s="385"/>
      <c r="C234" s="448"/>
      <c r="D234" s="448"/>
      <c r="E234" s="448"/>
      <c r="F234" s="448"/>
      <c r="G234" s="448"/>
      <c r="H234" s="448"/>
      <c r="I234" s="448"/>
      <c r="J234" s="448"/>
      <c r="K234" s="448"/>
      <c r="L234" s="385"/>
    </row>
    <row r="235" spans="2:12" ht="16.5">
      <c r="B235" s="385"/>
      <c r="C235" s="449" t="s">
        <v>300</v>
      </c>
      <c r="D235" s="449"/>
      <c r="E235" s="449"/>
      <c r="F235" s="449"/>
      <c r="G235" s="449"/>
      <c r="H235" s="444">
        <f>SUM(J122+J125)</f>
        <v>0</v>
      </c>
      <c r="I235" s="445"/>
      <c r="J235" s="450" t="s">
        <v>302</v>
      </c>
      <c r="K235" s="451"/>
      <c r="L235" s="385"/>
    </row>
    <row r="236" spans="2:12" ht="15">
      <c r="B236" s="385"/>
      <c r="C236" s="448" t="s">
        <v>304</v>
      </c>
      <c r="D236" s="448"/>
      <c r="E236" s="448"/>
      <c r="F236" s="448"/>
      <c r="G236" s="448"/>
      <c r="H236" s="448"/>
      <c r="I236" s="448"/>
      <c r="J236" s="448"/>
      <c r="K236" s="448"/>
      <c r="L236" s="385"/>
    </row>
    <row r="237" spans="2:12" ht="16.5">
      <c r="B237" s="385"/>
      <c r="C237" s="388">
        <v>1</v>
      </c>
      <c r="D237" s="388" t="s">
        <v>289</v>
      </c>
      <c r="E237" s="444">
        <f>K170</f>
        <v>0</v>
      </c>
      <c r="F237" s="445"/>
      <c r="G237" s="510" t="s">
        <v>389</v>
      </c>
      <c r="H237" s="511"/>
      <c r="I237" s="511"/>
      <c r="J237" s="511"/>
      <c r="K237" s="511"/>
      <c r="L237" s="385"/>
    </row>
    <row r="238" spans="2:12" ht="16.5">
      <c r="B238" s="385"/>
      <c r="C238" s="388">
        <v>2</v>
      </c>
      <c r="D238" s="388" t="s">
        <v>289</v>
      </c>
      <c r="E238" s="444">
        <f>K171</f>
        <v>0</v>
      </c>
      <c r="F238" s="445"/>
      <c r="G238" s="446" t="s">
        <v>388</v>
      </c>
      <c r="H238" s="447"/>
      <c r="I238" s="447"/>
      <c r="J238" s="447"/>
      <c r="K238" s="447"/>
      <c r="L238" s="385"/>
    </row>
    <row r="239" spans="2:12" ht="16.5">
      <c r="B239" s="385"/>
      <c r="C239" s="388">
        <v>3</v>
      </c>
      <c r="D239" s="388" t="s">
        <v>289</v>
      </c>
      <c r="E239" s="444">
        <f>K172</f>
        <v>0</v>
      </c>
      <c r="F239" s="445"/>
      <c r="G239" s="446" t="s">
        <v>390</v>
      </c>
      <c r="H239" s="447"/>
      <c r="I239" s="447"/>
      <c r="J239" s="447"/>
      <c r="K239" s="447"/>
      <c r="L239" s="385"/>
    </row>
    <row r="240" spans="2:12" ht="16.5">
      <c r="B240" s="385"/>
      <c r="C240" s="388">
        <v>4</v>
      </c>
      <c r="D240" s="388" t="s">
        <v>289</v>
      </c>
      <c r="E240" s="444">
        <f>K173</f>
        <v>0</v>
      </c>
      <c r="F240" s="445"/>
      <c r="G240" s="446" t="s">
        <v>391</v>
      </c>
      <c r="H240" s="447"/>
      <c r="I240" s="447"/>
      <c r="J240" s="447"/>
      <c r="K240" s="447"/>
      <c r="L240" s="385"/>
    </row>
    <row r="241" spans="2:12" ht="11.25" customHeight="1">
      <c r="B241" s="385"/>
      <c r="C241" s="507"/>
      <c r="D241" s="448"/>
      <c r="E241" s="448"/>
      <c r="F241" s="448"/>
      <c r="G241" s="448"/>
      <c r="H241" s="448"/>
      <c r="I241" s="448"/>
      <c r="J241" s="448"/>
      <c r="K241" s="448"/>
      <c r="L241" s="385"/>
    </row>
    <row r="242" spans="2:12" ht="48.75" customHeight="1">
      <c r="B242" s="385"/>
      <c r="C242" s="723" t="s">
        <v>406</v>
      </c>
      <c r="D242" s="723"/>
      <c r="E242" s="723"/>
      <c r="F242" s="723"/>
      <c r="G242" s="723"/>
      <c r="H242" s="723"/>
      <c r="I242" s="723"/>
      <c r="J242" s="723"/>
      <c r="K242" s="723"/>
      <c r="L242" s="385"/>
    </row>
    <row r="243" spans="2:12" ht="21" customHeight="1">
      <c r="B243" s="389"/>
      <c r="C243" s="508" t="s">
        <v>392</v>
      </c>
      <c r="D243" s="509"/>
      <c r="E243" s="509"/>
      <c r="F243" s="509"/>
      <c r="G243" s="509"/>
      <c r="H243" s="509"/>
      <c r="I243" s="509"/>
      <c r="J243" s="509"/>
      <c r="K243" s="509"/>
      <c r="L243" s="389"/>
    </row>
    <row r="244" spans="2:12" ht="15" customHeight="1">
      <c r="B244" s="389"/>
      <c r="C244" s="504" t="s">
        <v>393</v>
      </c>
      <c r="D244" s="504"/>
      <c r="E244" s="504"/>
      <c r="F244" s="504"/>
      <c r="G244" s="504"/>
      <c r="H244" s="504"/>
      <c r="I244" s="504"/>
      <c r="J244" s="504"/>
      <c r="K244" s="504"/>
      <c r="L244" s="389"/>
    </row>
    <row r="245" spans="2:12" ht="15" customHeight="1">
      <c r="B245" s="389"/>
      <c r="C245" s="504" t="s">
        <v>394</v>
      </c>
      <c r="D245" s="504"/>
      <c r="E245" s="504"/>
      <c r="F245" s="504"/>
      <c r="G245" s="504"/>
      <c r="H245" s="504"/>
      <c r="I245" s="504"/>
      <c r="J245" s="504"/>
      <c r="K245" s="504"/>
      <c r="L245" s="389"/>
    </row>
    <row r="246" spans="2:12" ht="16.5" customHeight="1">
      <c r="B246" s="389"/>
      <c r="C246" s="504" t="s">
        <v>291</v>
      </c>
      <c r="D246" s="504"/>
      <c r="E246" s="444">
        <f>I176</f>
        <v>0</v>
      </c>
      <c r="F246" s="445"/>
      <c r="G246" s="505" t="s">
        <v>294</v>
      </c>
      <c r="H246" s="504"/>
      <c r="I246" s="504"/>
      <c r="J246" s="504"/>
      <c r="K246" s="504"/>
      <c r="L246" s="389"/>
    </row>
    <row r="247" spans="2:12" ht="15" customHeight="1">
      <c r="B247" s="389"/>
      <c r="C247" s="504" t="s">
        <v>301</v>
      </c>
      <c r="D247" s="504"/>
      <c r="E247" s="504"/>
      <c r="F247" s="504"/>
      <c r="G247" s="504"/>
      <c r="H247" s="504"/>
      <c r="I247" s="504"/>
      <c r="J247" s="504"/>
      <c r="K247" s="504"/>
      <c r="L247" s="389"/>
    </row>
    <row r="248" spans="2:12" ht="15" customHeight="1">
      <c r="B248" s="389"/>
      <c r="C248" s="506" t="s">
        <v>297</v>
      </c>
      <c r="D248" s="503"/>
      <c r="E248" s="503"/>
      <c r="F248" s="503"/>
      <c r="G248" s="503"/>
      <c r="H248" s="503"/>
      <c r="I248" s="503"/>
      <c r="J248" s="503"/>
      <c r="K248" s="503"/>
      <c r="L248" s="389"/>
    </row>
    <row r="249" spans="2:12" ht="15" customHeight="1">
      <c r="B249" s="389"/>
      <c r="C249" s="503" t="s">
        <v>298</v>
      </c>
      <c r="D249" s="503"/>
      <c r="E249" s="503"/>
      <c r="F249" s="503"/>
      <c r="G249" s="503"/>
      <c r="H249" s="503"/>
      <c r="I249" s="503"/>
      <c r="J249" s="503"/>
      <c r="K249" s="503"/>
      <c r="L249" s="389"/>
    </row>
    <row r="250" spans="2:12" ht="15" customHeight="1">
      <c r="B250" s="389"/>
      <c r="C250" s="503" t="s">
        <v>395</v>
      </c>
      <c r="D250" s="503"/>
      <c r="E250" s="503"/>
      <c r="F250" s="503"/>
      <c r="G250" s="503"/>
      <c r="H250" s="503"/>
      <c r="I250" s="503"/>
      <c r="J250" s="503"/>
      <c r="K250" s="503"/>
      <c r="L250" s="389"/>
    </row>
    <row r="251" spans="2:12" ht="15">
      <c r="B251" s="389"/>
      <c r="C251" s="375"/>
      <c r="D251" s="375"/>
      <c r="E251" s="375"/>
      <c r="F251" s="375"/>
      <c r="G251" s="375"/>
      <c r="H251" s="500" t="s">
        <v>98</v>
      </c>
      <c r="I251" s="500"/>
      <c r="J251" s="500"/>
      <c r="K251" s="500"/>
      <c r="L251" s="389"/>
    </row>
    <row r="252" spans="2:12" ht="15">
      <c r="B252" s="389"/>
      <c r="C252" s="375"/>
      <c r="D252" s="375"/>
      <c r="E252" s="375"/>
      <c r="F252" s="375"/>
      <c r="G252" s="375"/>
      <c r="H252" s="501"/>
      <c r="I252" s="501"/>
      <c r="J252" s="501"/>
      <c r="K252" s="501"/>
      <c r="L252" s="389"/>
    </row>
    <row r="253" spans="2:12" ht="15">
      <c r="B253" s="389"/>
      <c r="C253" s="498"/>
      <c r="D253" s="498"/>
      <c r="E253" s="498"/>
      <c r="F253" s="498"/>
      <c r="G253" s="498"/>
      <c r="H253" s="377"/>
      <c r="I253" s="377"/>
      <c r="J253" s="377"/>
      <c r="K253" s="377"/>
      <c r="L253" s="389"/>
    </row>
    <row r="254" spans="2:12" ht="15">
      <c r="B254" s="389"/>
      <c r="C254" s="502"/>
      <c r="D254" s="502"/>
      <c r="E254" s="502"/>
      <c r="F254" s="502"/>
      <c r="G254" s="502"/>
      <c r="H254" s="375"/>
      <c r="I254" s="375"/>
      <c r="J254" s="375"/>
      <c r="K254" s="375"/>
      <c r="L254" s="389"/>
    </row>
    <row r="255" spans="2:12" ht="15">
      <c r="B255" s="389"/>
      <c r="C255" s="498"/>
      <c r="D255" s="498"/>
      <c r="E255" s="498"/>
      <c r="F255" s="498"/>
      <c r="G255" s="498"/>
      <c r="H255" s="375"/>
      <c r="I255" s="375"/>
      <c r="J255" s="375"/>
      <c r="K255" s="375"/>
      <c r="L255" s="389"/>
    </row>
    <row r="256" spans="2:12" ht="15">
      <c r="B256" s="389"/>
      <c r="C256" s="499"/>
      <c r="D256" s="499"/>
      <c r="E256" s="499"/>
      <c r="F256" s="499"/>
      <c r="G256" s="499"/>
      <c r="H256" s="499"/>
      <c r="I256" s="499"/>
      <c r="J256" s="499"/>
      <c r="K256" s="499"/>
      <c r="L256" s="389"/>
    </row>
    <row r="257" spans="2:12" ht="12.75">
      <c r="B257" s="385"/>
      <c r="C257" s="385"/>
      <c r="D257" s="385"/>
      <c r="E257" s="385"/>
      <c r="F257" s="385"/>
      <c r="G257" s="385"/>
      <c r="H257" s="385"/>
      <c r="I257" s="385"/>
      <c r="J257" s="385"/>
      <c r="K257" s="385"/>
      <c r="L257" s="385"/>
    </row>
    <row r="258" spans="1:12" ht="15">
      <c r="A258" s="130"/>
      <c r="B258" s="390"/>
      <c r="C258" s="390"/>
      <c r="D258" s="391"/>
      <c r="E258" s="391"/>
      <c r="F258" s="391"/>
      <c r="G258" s="391"/>
      <c r="H258" s="391"/>
      <c r="I258" s="391"/>
      <c r="J258" s="391"/>
      <c r="K258" s="391"/>
      <c r="L258" s="390"/>
    </row>
    <row r="259" spans="1:12" ht="15">
      <c r="A259" s="130"/>
      <c r="B259" s="390"/>
      <c r="C259" s="390"/>
      <c r="D259" s="391"/>
      <c r="E259" s="391"/>
      <c r="F259" s="391"/>
      <c r="G259" s="391"/>
      <c r="H259" s="391"/>
      <c r="I259" s="391"/>
      <c r="J259" s="391"/>
      <c r="K259" s="391"/>
      <c r="L259" s="390"/>
    </row>
    <row r="260" spans="1:12" ht="15">
      <c r="A260" s="130"/>
      <c r="B260" s="390"/>
      <c r="C260" s="390"/>
      <c r="D260" s="391"/>
      <c r="E260" s="391"/>
      <c r="F260" s="391"/>
      <c r="G260" s="391"/>
      <c r="H260" s="391"/>
      <c r="I260" s="391"/>
      <c r="J260" s="391"/>
      <c r="K260" s="391"/>
      <c r="L260" s="390"/>
    </row>
    <row r="261" spans="1:12" ht="15">
      <c r="A261" s="130"/>
      <c r="B261" s="390"/>
      <c r="C261" s="390"/>
      <c r="D261" s="391"/>
      <c r="E261" s="391"/>
      <c r="F261" s="391"/>
      <c r="G261" s="391"/>
      <c r="H261" s="391"/>
      <c r="I261" s="391"/>
      <c r="J261" s="391"/>
      <c r="K261" s="391"/>
      <c r="L261" s="390"/>
    </row>
    <row r="262" spans="1:12" ht="15">
      <c r="A262" s="130"/>
      <c r="B262" s="168"/>
      <c r="C262" s="168"/>
      <c r="D262" s="229"/>
      <c r="E262" s="229"/>
      <c r="F262" s="229"/>
      <c r="G262" s="229"/>
      <c r="H262" s="229"/>
      <c r="I262" s="229"/>
      <c r="J262" s="229"/>
      <c r="K262" s="229"/>
      <c r="L262" s="168"/>
    </row>
    <row r="263" spans="1:12" ht="15">
      <c r="A263" s="130"/>
      <c r="B263" s="168"/>
      <c r="C263" s="168"/>
      <c r="D263" s="229"/>
      <c r="E263" s="229"/>
      <c r="F263" s="229"/>
      <c r="G263" s="229"/>
      <c r="H263" s="229"/>
      <c r="I263" s="229"/>
      <c r="J263" s="229"/>
      <c r="K263" s="229"/>
      <c r="L263" s="168"/>
    </row>
    <row r="264" spans="1:12" ht="15">
      <c r="A264" s="130"/>
      <c r="B264" s="168"/>
      <c r="C264" s="168"/>
      <c r="D264" s="229"/>
      <c r="E264" s="229"/>
      <c r="F264" s="229"/>
      <c r="G264" s="229"/>
      <c r="H264" s="229"/>
      <c r="I264" s="229"/>
      <c r="J264" s="229"/>
      <c r="K264" s="229"/>
      <c r="L264" s="168"/>
    </row>
    <row r="265" spans="1:12" ht="15">
      <c r="A265" s="130"/>
      <c r="B265" s="168"/>
      <c r="C265" s="168"/>
      <c r="D265" s="229"/>
      <c r="E265" s="229"/>
      <c r="F265" s="229"/>
      <c r="G265" s="229"/>
      <c r="H265" s="229"/>
      <c r="I265" s="229"/>
      <c r="J265" s="229"/>
      <c r="K265" s="229"/>
      <c r="L265" s="168"/>
    </row>
    <row r="266" spans="1:12" ht="12.75">
      <c r="A266" s="130"/>
      <c r="B266" s="168"/>
      <c r="C266" s="168"/>
      <c r="D266" s="168"/>
      <c r="E266" s="168"/>
      <c r="F266" s="168"/>
      <c r="G266" s="168"/>
      <c r="H266" s="168"/>
      <c r="I266" s="168"/>
      <c r="J266" s="168"/>
      <c r="K266" s="168"/>
      <c r="L266" s="168"/>
    </row>
    <row r="267" spans="1:12" ht="12.75">
      <c r="A267" s="130"/>
      <c r="B267" s="168"/>
      <c r="C267" s="168"/>
      <c r="D267" s="168"/>
      <c r="E267" s="168"/>
      <c r="F267" s="168"/>
      <c r="G267" s="168"/>
      <c r="H267" s="168"/>
      <c r="I267" s="168"/>
      <c r="J267" s="168"/>
      <c r="K267" s="168"/>
      <c r="L267" s="168"/>
    </row>
    <row r="268" spans="1:12" ht="12.75">
      <c r="A268" s="130"/>
      <c r="B268" s="168"/>
      <c r="C268" s="168"/>
      <c r="D268" s="168"/>
      <c r="E268" s="168"/>
      <c r="F268" s="168"/>
      <c r="G268" s="168"/>
      <c r="H268" s="168"/>
      <c r="I268" s="168"/>
      <c r="J268" s="168"/>
      <c r="K268" s="168"/>
      <c r="L268" s="168"/>
    </row>
    <row r="269" spans="1:12" ht="12.75">
      <c r="A269" s="130"/>
      <c r="B269" s="168"/>
      <c r="C269" s="168"/>
      <c r="D269" s="168"/>
      <c r="E269" s="168"/>
      <c r="F269" s="168"/>
      <c r="G269" s="168"/>
      <c r="H269" s="168"/>
      <c r="I269" s="168"/>
      <c r="J269" s="168"/>
      <c r="K269" s="168"/>
      <c r="L269" s="168"/>
    </row>
    <row r="270" spans="1:12" ht="12.75">
      <c r="A270" s="130"/>
      <c r="B270" s="131"/>
      <c r="C270" s="131"/>
      <c r="D270" s="131"/>
      <c r="E270" s="131"/>
      <c r="F270" s="131"/>
      <c r="G270" s="131"/>
      <c r="H270" s="131"/>
      <c r="I270" s="131"/>
      <c r="J270" s="131"/>
      <c r="K270" s="131"/>
      <c r="L270" s="131"/>
    </row>
    <row r="271" spans="1:12" ht="12.75">
      <c r="A271" s="130"/>
      <c r="B271" s="131"/>
      <c r="C271" s="131"/>
      <c r="D271" s="131"/>
      <c r="E271" s="131"/>
      <c r="F271" s="131"/>
      <c r="G271" s="131"/>
      <c r="H271" s="131"/>
      <c r="I271" s="131"/>
      <c r="J271" s="131"/>
      <c r="K271" s="131"/>
      <c r="L271" s="131"/>
    </row>
    <row r="272" spans="1:12" ht="12.75">
      <c r="A272" s="130"/>
      <c r="B272" s="131"/>
      <c r="C272" s="131"/>
      <c r="D272" s="131"/>
      <c r="E272" s="131"/>
      <c r="F272" s="131"/>
      <c r="G272" s="131"/>
      <c r="H272" s="131"/>
      <c r="I272" s="131"/>
      <c r="J272" s="131"/>
      <c r="K272" s="131"/>
      <c r="L272" s="131"/>
    </row>
    <row r="273" spans="1:12" ht="12.75">
      <c r="A273" s="130"/>
      <c r="B273" s="131"/>
      <c r="C273" s="131"/>
      <c r="D273" s="131"/>
      <c r="E273" s="131"/>
      <c r="F273" s="131"/>
      <c r="G273" s="131"/>
      <c r="H273" s="131"/>
      <c r="I273" s="131"/>
      <c r="J273" s="131"/>
      <c r="K273" s="131"/>
      <c r="L273" s="131"/>
    </row>
    <row r="274" spans="1:12" ht="12.75">
      <c r="A274" s="130"/>
      <c r="B274" s="131"/>
      <c r="C274" s="131"/>
      <c r="D274" s="131"/>
      <c r="E274" s="131"/>
      <c r="F274" s="131"/>
      <c r="G274" s="131"/>
      <c r="H274" s="131"/>
      <c r="I274" s="131"/>
      <c r="J274" s="131"/>
      <c r="K274" s="131"/>
      <c r="L274" s="131"/>
    </row>
    <row r="275" spans="1:12" ht="12.75">
      <c r="A275" s="130"/>
      <c r="B275" s="131"/>
      <c r="C275" s="131"/>
      <c r="D275" s="131"/>
      <c r="E275" s="131"/>
      <c r="F275" s="131"/>
      <c r="G275" s="131"/>
      <c r="H275" s="131"/>
      <c r="I275" s="131"/>
      <c r="J275" s="131"/>
      <c r="K275" s="131"/>
      <c r="L275" s="131"/>
    </row>
    <row r="276" spans="1:12" ht="12.75">
      <c r="A276" s="130"/>
      <c r="B276" s="131"/>
      <c r="C276" s="131"/>
      <c r="D276" s="131"/>
      <c r="E276" s="131"/>
      <c r="F276" s="131"/>
      <c r="G276" s="131"/>
      <c r="H276" s="131"/>
      <c r="I276" s="131"/>
      <c r="J276" s="131"/>
      <c r="K276" s="131"/>
      <c r="L276" s="131"/>
    </row>
    <row r="277" spans="1:12" ht="12.75">
      <c r="A277" s="130"/>
      <c r="B277" s="131"/>
      <c r="C277" s="131"/>
      <c r="D277" s="131"/>
      <c r="E277" s="131"/>
      <c r="F277" s="131"/>
      <c r="G277" s="131"/>
      <c r="H277" s="131"/>
      <c r="I277" s="131"/>
      <c r="J277" s="131"/>
      <c r="K277" s="131"/>
      <c r="L277" s="131"/>
    </row>
    <row r="278" spans="1:12" ht="12.75">
      <c r="A278" s="130"/>
      <c r="B278" s="131"/>
      <c r="C278" s="131"/>
      <c r="D278" s="131"/>
      <c r="E278" s="131"/>
      <c r="F278" s="131"/>
      <c r="G278" s="131"/>
      <c r="H278" s="131"/>
      <c r="I278" s="131"/>
      <c r="J278" s="131"/>
      <c r="K278" s="131"/>
      <c r="L278" s="131"/>
    </row>
    <row r="279" spans="1:12" ht="12.75">
      <c r="A279" s="130"/>
      <c r="B279" s="131"/>
      <c r="C279" s="131"/>
      <c r="D279" s="131"/>
      <c r="E279" s="131"/>
      <c r="F279" s="131"/>
      <c r="G279" s="131"/>
      <c r="H279" s="131"/>
      <c r="I279" s="131"/>
      <c r="J279" s="131"/>
      <c r="K279" s="131"/>
      <c r="L279" s="131"/>
    </row>
    <row r="280" spans="1:12" ht="12.75">
      <c r="A280" s="130"/>
      <c r="B280" s="131"/>
      <c r="C280" s="131"/>
      <c r="D280" s="131"/>
      <c r="E280" s="131"/>
      <c r="F280" s="131"/>
      <c r="G280" s="131"/>
      <c r="H280" s="131"/>
      <c r="I280" s="131"/>
      <c r="J280" s="131"/>
      <c r="K280" s="131"/>
      <c r="L280" s="131"/>
    </row>
    <row r="281" spans="1:12" ht="12.75">
      <c r="A281" s="130"/>
      <c r="B281" s="131"/>
      <c r="C281" s="131"/>
      <c r="D281" s="131"/>
      <c r="E281" s="131"/>
      <c r="F281" s="131"/>
      <c r="G281" s="131"/>
      <c r="H281" s="131"/>
      <c r="I281" s="131"/>
      <c r="J281" s="131"/>
      <c r="K281" s="131"/>
      <c r="L281" s="131"/>
    </row>
    <row r="282" spans="1:12" ht="12.75">
      <c r="A282" s="130"/>
      <c r="B282" s="131"/>
      <c r="C282" s="131"/>
      <c r="D282" s="131"/>
      <c r="E282" s="131"/>
      <c r="F282" s="131"/>
      <c r="G282" s="131"/>
      <c r="H282" s="131"/>
      <c r="I282" s="131"/>
      <c r="J282" s="131"/>
      <c r="K282" s="131"/>
      <c r="L282" s="131"/>
    </row>
    <row r="283" spans="1:12" ht="12.75">
      <c r="A283" s="130"/>
      <c r="B283" s="131"/>
      <c r="C283" s="131"/>
      <c r="D283" s="131"/>
      <c r="E283" s="131"/>
      <c r="F283" s="131"/>
      <c r="G283" s="131"/>
      <c r="H283" s="131"/>
      <c r="I283" s="131"/>
      <c r="J283" s="131"/>
      <c r="K283" s="131"/>
      <c r="L283" s="131"/>
    </row>
    <row r="284" spans="1:12" ht="12.75">
      <c r="A284" s="130"/>
      <c r="B284" s="131"/>
      <c r="C284" s="131"/>
      <c r="D284" s="131"/>
      <c r="E284" s="131"/>
      <c r="F284" s="131"/>
      <c r="G284" s="131"/>
      <c r="H284" s="131"/>
      <c r="I284" s="131"/>
      <c r="J284" s="131"/>
      <c r="K284" s="131"/>
      <c r="L284" s="131"/>
    </row>
    <row r="285" spans="1:12" ht="12.75">
      <c r="A285" s="130"/>
      <c r="B285" s="131"/>
      <c r="C285" s="131"/>
      <c r="D285" s="131"/>
      <c r="E285" s="131"/>
      <c r="F285" s="131"/>
      <c r="G285" s="131"/>
      <c r="H285" s="131"/>
      <c r="I285" s="131"/>
      <c r="J285" s="131"/>
      <c r="K285" s="131"/>
      <c r="L285" s="131"/>
    </row>
    <row r="286" spans="1:12" ht="12.75">
      <c r="A286" s="130"/>
      <c r="B286" s="131"/>
      <c r="C286" s="131"/>
      <c r="D286" s="131"/>
      <c r="E286" s="131"/>
      <c r="F286" s="131"/>
      <c r="G286" s="131"/>
      <c r="H286" s="131"/>
      <c r="I286" s="131"/>
      <c r="J286" s="131"/>
      <c r="K286" s="131"/>
      <c r="L286" s="131"/>
    </row>
    <row r="287" spans="1:12" ht="12.75">
      <c r="A287" s="130"/>
      <c r="B287" s="131"/>
      <c r="C287" s="131"/>
      <c r="D287" s="131"/>
      <c r="E287" s="131"/>
      <c r="F287" s="131"/>
      <c r="G287" s="131"/>
      <c r="H287" s="131"/>
      <c r="I287" s="131"/>
      <c r="J287" s="131"/>
      <c r="K287" s="131"/>
      <c r="L287" s="131"/>
    </row>
    <row r="288" spans="1:12" ht="12.75">
      <c r="A288" s="130"/>
      <c r="B288" s="131"/>
      <c r="C288" s="131"/>
      <c r="D288" s="131"/>
      <c r="E288" s="131"/>
      <c r="F288" s="131"/>
      <c r="G288" s="131"/>
      <c r="H288" s="131"/>
      <c r="I288" s="131"/>
      <c r="J288" s="131"/>
      <c r="K288" s="131"/>
      <c r="L288" s="131"/>
    </row>
    <row r="289" spans="1:12" ht="12.75">
      <c r="A289" s="130"/>
      <c r="B289" s="131"/>
      <c r="C289" s="131"/>
      <c r="D289" s="131"/>
      <c r="E289" s="131"/>
      <c r="F289" s="131"/>
      <c r="G289" s="131"/>
      <c r="H289" s="131"/>
      <c r="I289" s="131"/>
      <c r="J289" s="131"/>
      <c r="K289" s="131"/>
      <c r="L289" s="131"/>
    </row>
    <row r="290" spans="1:12" ht="12.75">
      <c r="A290" s="130"/>
      <c r="B290" s="131"/>
      <c r="C290" s="131"/>
      <c r="D290" s="131"/>
      <c r="E290" s="131"/>
      <c r="F290" s="131"/>
      <c r="G290" s="131"/>
      <c r="H290" s="131"/>
      <c r="I290" s="131"/>
      <c r="J290" s="131"/>
      <c r="K290" s="131"/>
      <c r="L290" s="131"/>
    </row>
    <row r="291" spans="1:12" ht="12.75">
      <c r="A291" s="130"/>
      <c r="B291" s="131"/>
      <c r="C291" s="131"/>
      <c r="D291" s="131"/>
      <c r="E291" s="131"/>
      <c r="F291" s="131"/>
      <c r="G291" s="131"/>
      <c r="H291" s="131"/>
      <c r="I291" s="131"/>
      <c r="J291" s="131"/>
      <c r="K291" s="131"/>
      <c r="L291" s="131"/>
    </row>
    <row r="292" spans="1:12" ht="12.75">
      <c r="A292" s="130"/>
      <c r="B292" s="131"/>
      <c r="C292" s="131"/>
      <c r="D292" s="131"/>
      <c r="E292" s="131"/>
      <c r="F292" s="131"/>
      <c r="G292" s="131"/>
      <c r="H292" s="131"/>
      <c r="I292" s="131"/>
      <c r="J292" s="131"/>
      <c r="K292" s="131"/>
      <c r="L292" s="131"/>
    </row>
    <row r="293" spans="1:12" ht="12.75">
      <c r="A293" s="130"/>
      <c r="B293" s="131"/>
      <c r="C293" s="131"/>
      <c r="D293" s="131"/>
      <c r="E293" s="131"/>
      <c r="F293" s="131"/>
      <c r="G293" s="131"/>
      <c r="H293" s="131"/>
      <c r="I293" s="131"/>
      <c r="J293" s="131"/>
      <c r="K293" s="131"/>
      <c r="L293" s="131"/>
    </row>
    <row r="294" spans="1:12" ht="12.75">
      <c r="A294" s="130"/>
      <c r="B294" s="131"/>
      <c r="C294" s="131"/>
      <c r="D294" s="131"/>
      <c r="E294" s="131"/>
      <c r="F294" s="131"/>
      <c r="G294" s="131"/>
      <c r="H294" s="131"/>
      <c r="I294" s="131"/>
      <c r="J294" s="131"/>
      <c r="K294" s="131"/>
      <c r="L294" s="131"/>
    </row>
    <row r="295" spans="1:12" ht="12.75">
      <c r="A295" s="130"/>
      <c r="B295" s="131"/>
      <c r="C295" s="131"/>
      <c r="D295" s="131"/>
      <c r="E295" s="131"/>
      <c r="F295" s="131"/>
      <c r="G295" s="131"/>
      <c r="H295" s="131"/>
      <c r="I295" s="131"/>
      <c r="J295" s="131"/>
      <c r="K295" s="131"/>
      <c r="L295" s="131"/>
    </row>
    <row r="296" spans="1:12" ht="12.75">
      <c r="A296" s="130"/>
      <c r="B296" s="131"/>
      <c r="C296" s="131"/>
      <c r="D296" s="131"/>
      <c r="E296" s="131"/>
      <c r="F296" s="131"/>
      <c r="G296" s="131"/>
      <c r="H296" s="131"/>
      <c r="I296" s="131"/>
      <c r="J296" s="131"/>
      <c r="K296" s="131"/>
      <c r="L296" s="131"/>
    </row>
    <row r="297" spans="1:12" ht="12.75">
      <c r="A297" s="130"/>
      <c r="B297" s="131"/>
      <c r="C297" s="131"/>
      <c r="D297" s="131"/>
      <c r="E297" s="131"/>
      <c r="F297" s="131"/>
      <c r="G297" s="131"/>
      <c r="H297" s="131"/>
      <c r="I297" s="131"/>
      <c r="J297" s="131"/>
      <c r="K297" s="131"/>
      <c r="L297" s="131"/>
    </row>
    <row r="298" spans="1:12" ht="12.75">
      <c r="A298" s="130"/>
      <c r="B298" s="131"/>
      <c r="C298" s="131"/>
      <c r="D298" s="131"/>
      <c r="E298" s="131"/>
      <c r="F298" s="131"/>
      <c r="G298" s="131"/>
      <c r="H298" s="131"/>
      <c r="I298" s="131"/>
      <c r="J298" s="131"/>
      <c r="K298" s="131"/>
      <c r="L298" s="131"/>
    </row>
    <row r="299" spans="1:12" ht="12.75">
      <c r="A299" s="130"/>
      <c r="B299" s="131"/>
      <c r="C299" s="131"/>
      <c r="D299" s="131"/>
      <c r="E299" s="131"/>
      <c r="F299" s="131"/>
      <c r="G299" s="131"/>
      <c r="H299" s="131"/>
      <c r="I299" s="131"/>
      <c r="J299" s="131"/>
      <c r="K299" s="131"/>
      <c r="L299" s="131"/>
    </row>
    <row r="300" spans="1:12" ht="12.75">
      <c r="A300" s="130"/>
      <c r="B300" s="131"/>
      <c r="C300" s="131"/>
      <c r="D300" s="131"/>
      <c r="E300" s="131"/>
      <c r="F300" s="131"/>
      <c r="G300" s="131"/>
      <c r="H300" s="131"/>
      <c r="I300" s="131"/>
      <c r="J300" s="131"/>
      <c r="K300" s="131"/>
      <c r="L300" s="131"/>
    </row>
    <row r="301" spans="1:12" ht="12.75">
      <c r="A301" s="130"/>
      <c r="B301" s="131"/>
      <c r="C301" s="131"/>
      <c r="D301" s="131"/>
      <c r="E301" s="131"/>
      <c r="F301" s="131"/>
      <c r="G301" s="131"/>
      <c r="H301" s="131"/>
      <c r="I301" s="131"/>
      <c r="J301" s="131"/>
      <c r="K301" s="131"/>
      <c r="L301" s="131"/>
    </row>
    <row r="302" spans="1:12" ht="12.75">
      <c r="A302" s="130"/>
      <c r="B302" s="131"/>
      <c r="C302" s="131"/>
      <c r="D302" s="131"/>
      <c r="E302" s="131"/>
      <c r="F302" s="131"/>
      <c r="G302" s="131"/>
      <c r="H302" s="131"/>
      <c r="I302" s="131"/>
      <c r="J302" s="131"/>
      <c r="K302" s="131"/>
      <c r="L302" s="131"/>
    </row>
    <row r="303" spans="1:12" ht="12.75">
      <c r="A303" s="130"/>
      <c r="B303" s="131"/>
      <c r="C303" s="131"/>
      <c r="D303" s="131"/>
      <c r="E303" s="131"/>
      <c r="F303" s="131"/>
      <c r="G303" s="131"/>
      <c r="H303" s="131"/>
      <c r="I303" s="131"/>
      <c r="J303" s="131"/>
      <c r="K303" s="131"/>
      <c r="L303" s="131"/>
    </row>
    <row r="304" spans="1:12" ht="12.75">
      <c r="A304" s="130"/>
      <c r="B304" s="131"/>
      <c r="C304" s="131"/>
      <c r="D304" s="131"/>
      <c r="E304" s="131"/>
      <c r="F304" s="131"/>
      <c r="G304" s="131"/>
      <c r="H304" s="131"/>
      <c r="I304" s="131"/>
      <c r="J304" s="131"/>
      <c r="K304" s="131"/>
      <c r="L304" s="131"/>
    </row>
    <row r="305" spans="1:12" ht="12.75">
      <c r="A305" s="130"/>
      <c r="B305" s="131"/>
      <c r="C305" s="131"/>
      <c r="D305" s="131"/>
      <c r="E305" s="131"/>
      <c r="F305" s="131"/>
      <c r="G305" s="131"/>
      <c r="H305" s="131"/>
      <c r="I305" s="131"/>
      <c r="J305" s="131"/>
      <c r="K305" s="131"/>
      <c r="L305" s="131"/>
    </row>
    <row r="306" spans="1:12" ht="12.75">
      <c r="A306" s="130"/>
      <c r="B306" s="131"/>
      <c r="C306" s="131"/>
      <c r="D306" s="131"/>
      <c r="E306" s="131"/>
      <c r="F306" s="131"/>
      <c r="G306" s="131"/>
      <c r="H306" s="131"/>
      <c r="I306" s="131"/>
      <c r="J306" s="131"/>
      <c r="K306" s="131"/>
      <c r="L306" s="131"/>
    </row>
    <row r="307" spans="1:12" ht="12.75">
      <c r="A307" s="130"/>
      <c r="B307" s="131"/>
      <c r="C307" s="131"/>
      <c r="D307" s="131"/>
      <c r="E307" s="131"/>
      <c r="F307" s="131"/>
      <c r="G307" s="131"/>
      <c r="H307" s="131"/>
      <c r="I307" s="131"/>
      <c r="J307" s="131"/>
      <c r="K307" s="131"/>
      <c r="L307" s="131"/>
    </row>
    <row r="308" spans="1:12" ht="12.75">
      <c r="A308" s="130"/>
      <c r="B308" s="131"/>
      <c r="C308" s="131"/>
      <c r="D308" s="131"/>
      <c r="E308" s="131"/>
      <c r="F308" s="131"/>
      <c r="G308" s="131"/>
      <c r="H308" s="131"/>
      <c r="I308" s="131"/>
      <c r="J308" s="131"/>
      <c r="K308" s="131"/>
      <c r="L308" s="131"/>
    </row>
    <row r="309" spans="1:12" ht="12.75">
      <c r="A309" s="130"/>
      <c r="B309" s="131"/>
      <c r="C309" s="131"/>
      <c r="D309" s="131"/>
      <c r="E309" s="131"/>
      <c r="F309" s="131"/>
      <c r="G309" s="131"/>
      <c r="H309" s="131"/>
      <c r="I309" s="131"/>
      <c r="J309" s="131"/>
      <c r="K309" s="131"/>
      <c r="L309" s="131"/>
    </row>
    <row r="310" spans="1:12" ht="12.75">
      <c r="A310" s="130"/>
      <c r="B310" s="131"/>
      <c r="C310" s="131"/>
      <c r="D310" s="131"/>
      <c r="E310" s="131"/>
      <c r="F310" s="131"/>
      <c r="G310" s="131"/>
      <c r="H310" s="131"/>
      <c r="I310" s="131"/>
      <c r="J310" s="131"/>
      <c r="K310" s="131"/>
      <c r="L310" s="131"/>
    </row>
    <row r="311" spans="1:12" ht="12.75">
      <c r="A311" s="130"/>
      <c r="B311" s="131"/>
      <c r="C311" s="131"/>
      <c r="D311" s="131"/>
      <c r="E311" s="131"/>
      <c r="F311" s="131"/>
      <c r="G311" s="131"/>
      <c r="H311" s="131"/>
      <c r="I311" s="131"/>
      <c r="J311" s="131"/>
      <c r="K311" s="131"/>
      <c r="L311" s="131"/>
    </row>
    <row r="312" spans="1:12" ht="12.75">
      <c r="A312" s="130"/>
      <c r="B312" s="131"/>
      <c r="C312" s="131"/>
      <c r="D312" s="131"/>
      <c r="E312" s="131"/>
      <c r="F312" s="131"/>
      <c r="G312" s="131"/>
      <c r="H312" s="131"/>
      <c r="I312" s="131"/>
      <c r="J312" s="131"/>
      <c r="K312" s="131"/>
      <c r="L312" s="131"/>
    </row>
  </sheetData>
  <sheetProtection password="8CB1" sheet="1" objects="1" scenarios="1"/>
  <mergeCells count="341">
    <mergeCell ref="C215:K217"/>
    <mergeCell ref="J2:K3"/>
    <mergeCell ref="C103:E103"/>
    <mergeCell ref="C242:K242"/>
    <mergeCell ref="J116:K116"/>
    <mergeCell ref="G224:K224"/>
    <mergeCell ref="G225:K225"/>
    <mergeCell ref="G226:K226"/>
    <mergeCell ref="G174:H175"/>
    <mergeCell ref="I174:I175"/>
    <mergeCell ref="J174:J175"/>
    <mergeCell ref="K174:K175"/>
    <mergeCell ref="H130:K130"/>
    <mergeCell ref="H128:K128"/>
    <mergeCell ref="H107:I107"/>
    <mergeCell ref="J115:K115"/>
    <mergeCell ref="J113:K114"/>
    <mergeCell ref="H113:I114"/>
    <mergeCell ref="H115:I115"/>
    <mergeCell ref="D109:K109"/>
    <mergeCell ref="G110:K110"/>
    <mergeCell ref="H97:K97"/>
    <mergeCell ref="C106:E106"/>
    <mergeCell ref="C98:E98"/>
    <mergeCell ref="J91:K91"/>
    <mergeCell ref="J92:K92"/>
    <mergeCell ref="J93:K93"/>
    <mergeCell ref="C105:E105"/>
    <mergeCell ref="C104:E104"/>
    <mergeCell ref="C102:E102"/>
    <mergeCell ref="C101:E101"/>
    <mergeCell ref="C100:E100"/>
    <mergeCell ref="C99:E99"/>
    <mergeCell ref="D97:G97"/>
    <mergeCell ref="C78:H78"/>
    <mergeCell ref="H82:K82"/>
    <mergeCell ref="C86:D86"/>
    <mergeCell ref="C82:G82"/>
    <mergeCell ref="D96:K96"/>
    <mergeCell ref="E88:F88"/>
    <mergeCell ref="C92:D92"/>
    <mergeCell ref="J75:K75"/>
    <mergeCell ref="J76:K76"/>
    <mergeCell ref="J77:K77"/>
    <mergeCell ref="J88:K88"/>
    <mergeCell ref="J89:K89"/>
    <mergeCell ref="J90:K90"/>
    <mergeCell ref="J85:K85"/>
    <mergeCell ref="J86:K86"/>
    <mergeCell ref="J87:K87"/>
    <mergeCell ref="J72:K72"/>
    <mergeCell ref="G67:K67"/>
    <mergeCell ref="E66:K66"/>
    <mergeCell ref="E67:F67"/>
    <mergeCell ref="J69:K69"/>
    <mergeCell ref="J74:K74"/>
    <mergeCell ref="J58:K58"/>
    <mergeCell ref="J60:K60"/>
    <mergeCell ref="J61:K61"/>
    <mergeCell ref="J62:K62"/>
    <mergeCell ref="J63:K63"/>
    <mergeCell ref="J70:K70"/>
    <mergeCell ref="H192:K193"/>
    <mergeCell ref="E224:F224"/>
    <mergeCell ref="E225:F225"/>
    <mergeCell ref="E226:F226"/>
    <mergeCell ref="C212:K212"/>
    <mergeCell ref="G213:K213"/>
    <mergeCell ref="C204:D204"/>
    <mergeCell ref="C210:K210"/>
    <mergeCell ref="C211:D211"/>
    <mergeCell ref="E211:K211"/>
    <mergeCell ref="C80:K80"/>
    <mergeCell ref="E86:F86"/>
    <mergeCell ref="I84:I85"/>
    <mergeCell ref="H84:H85"/>
    <mergeCell ref="J84:K84"/>
    <mergeCell ref="C70:D70"/>
    <mergeCell ref="C71:D71"/>
    <mergeCell ref="C72:D72"/>
    <mergeCell ref="C73:D73"/>
    <mergeCell ref="J71:K71"/>
    <mergeCell ref="K149:L149"/>
    <mergeCell ref="K150:L150"/>
    <mergeCell ref="E9:K9"/>
    <mergeCell ref="C14:I14"/>
    <mergeCell ref="I22:J22"/>
    <mergeCell ref="C15:D15"/>
    <mergeCell ref="G13:K13"/>
    <mergeCell ref="I10:J10"/>
    <mergeCell ref="C16:D16"/>
    <mergeCell ref="C17:D17"/>
    <mergeCell ref="H131:K131"/>
    <mergeCell ref="D137:K137"/>
    <mergeCell ref="C140:C141"/>
    <mergeCell ref="D124:I124"/>
    <mergeCell ref="D125:I125"/>
    <mergeCell ref="J127:K127"/>
    <mergeCell ref="D150:G150"/>
    <mergeCell ref="K147:L147"/>
    <mergeCell ref="C191:E192"/>
    <mergeCell ref="B140:B143"/>
    <mergeCell ref="D140:G141"/>
    <mergeCell ref="D113:E114"/>
    <mergeCell ref="F113:G114"/>
    <mergeCell ref="D115:E115"/>
    <mergeCell ref="F115:G115"/>
    <mergeCell ref="D118:K118"/>
    <mergeCell ref="D152:G152"/>
    <mergeCell ref="D153:G153"/>
    <mergeCell ref="C142:C143"/>
    <mergeCell ref="D142:G142"/>
    <mergeCell ref="D143:G143"/>
    <mergeCell ref="D166:K166"/>
    <mergeCell ref="K152:L152"/>
    <mergeCell ref="K148:L148"/>
    <mergeCell ref="K143:L143"/>
    <mergeCell ref="J142:J143"/>
    <mergeCell ref="C30:C31"/>
    <mergeCell ref="D30:E31"/>
    <mergeCell ref="D122:I122"/>
    <mergeCell ref="D123:I123"/>
    <mergeCell ref="C159:I159"/>
    <mergeCell ref="D110:F110"/>
    <mergeCell ref="D146:G146"/>
    <mergeCell ref="D144:G144"/>
    <mergeCell ref="D145:G145"/>
    <mergeCell ref="C157:G157"/>
    <mergeCell ref="C21:D21"/>
    <mergeCell ref="H24:J24"/>
    <mergeCell ref="C77:H77"/>
    <mergeCell ref="D81:K81"/>
    <mergeCell ref="J73:K73"/>
    <mergeCell ref="C18:D18"/>
    <mergeCell ref="C19:D19"/>
    <mergeCell ref="C25:E25"/>
    <mergeCell ref="H36:H37"/>
    <mergeCell ref="G26:G29"/>
    <mergeCell ref="C26:C29"/>
    <mergeCell ref="J36:J37"/>
    <mergeCell ref="I36:I37"/>
    <mergeCell ref="I25:I28"/>
    <mergeCell ref="E10:H10"/>
    <mergeCell ref="D13:F13"/>
    <mergeCell ref="D12:K12"/>
    <mergeCell ref="C24:E24"/>
    <mergeCell ref="C23:F23"/>
    <mergeCell ref="C20:D20"/>
    <mergeCell ref="I191:J191"/>
    <mergeCell ref="G181:H181"/>
    <mergeCell ref="G185:H185"/>
    <mergeCell ref="D147:G147"/>
    <mergeCell ref="D148:G148"/>
    <mergeCell ref="D149:G149"/>
    <mergeCell ref="G170:H170"/>
    <mergeCell ref="C167:K167"/>
    <mergeCell ref="K153:L153"/>
    <mergeCell ref="K154:L154"/>
    <mergeCell ref="C89:D89"/>
    <mergeCell ref="C90:D90"/>
    <mergeCell ref="E92:F92"/>
    <mergeCell ref="C91:D91"/>
    <mergeCell ref="E89:F89"/>
    <mergeCell ref="E90:F90"/>
    <mergeCell ref="E91:F91"/>
    <mergeCell ref="C88:D88"/>
    <mergeCell ref="G84:G85"/>
    <mergeCell ref="E84:F85"/>
    <mergeCell ref="C84:D85"/>
    <mergeCell ref="E87:F87"/>
    <mergeCell ref="C87:D87"/>
    <mergeCell ref="E1:J1"/>
    <mergeCell ref="C35:F35"/>
    <mergeCell ref="E6:K7"/>
    <mergeCell ref="C8:D8"/>
    <mergeCell ref="C6:D7"/>
    <mergeCell ref="D32:E32"/>
    <mergeCell ref="D33:E33"/>
    <mergeCell ref="E8:K8"/>
    <mergeCell ref="C9:D9"/>
    <mergeCell ref="J25:J28"/>
    <mergeCell ref="J94:K94"/>
    <mergeCell ref="D139:J139"/>
    <mergeCell ref="H140:J141"/>
    <mergeCell ref="F120:I120"/>
    <mergeCell ref="J120:K121"/>
    <mergeCell ref="J122:K122"/>
    <mergeCell ref="J123:K123"/>
    <mergeCell ref="J124:K124"/>
    <mergeCell ref="J125:K125"/>
    <mergeCell ref="J126:K126"/>
    <mergeCell ref="D162:F162"/>
    <mergeCell ref="D160:F160"/>
    <mergeCell ref="D151:G151"/>
    <mergeCell ref="K140:L142"/>
    <mergeCell ref="K144:L144"/>
    <mergeCell ref="D161:F161"/>
    <mergeCell ref="B158:K158"/>
    <mergeCell ref="I142:I143"/>
    <mergeCell ref="K145:L145"/>
    <mergeCell ref="K146:L146"/>
    <mergeCell ref="K151:L151"/>
    <mergeCell ref="D134:J134"/>
    <mergeCell ref="H142:H143"/>
    <mergeCell ref="K157:L157"/>
    <mergeCell ref="H157:J157"/>
    <mergeCell ref="K155:L155"/>
    <mergeCell ref="D154:G154"/>
    <mergeCell ref="D155:G155"/>
    <mergeCell ref="D156:G156"/>
    <mergeCell ref="K156:L156"/>
    <mergeCell ref="C76:D76"/>
    <mergeCell ref="P23:V23"/>
    <mergeCell ref="C38:C39"/>
    <mergeCell ref="E38:E39"/>
    <mergeCell ref="F38:F39"/>
    <mergeCell ref="C40:C41"/>
    <mergeCell ref="D40:D41"/>
    <mergeCell ref="E40:E41"/>
    <mergeCell ref="F30:F31"/>
    <mergeCell ref="G30:G31"/>
    <mergeCell ref="P19:V19"/>
    <mergeCell ref="P22:V22"/>
    <mergeCell ref="G69:G70"/>
    <mergeCell ref="C37:D37"/>
    <mergeCell ref="C36:D36"/>
    <mergeCell ref="C69:E69"/>
    <mergeCell ref="H35:J35"/>
    <mergeCell ref="H25:H28"/>
    <mergeCell ref="G40:G41"/>
    <mergeCell ref="D38:D39"/>
    <mergeCell ref="P14:V14"/>
    <mergeCell ref="P5:V5"/>
    <mergeCell ref="P6:V6"/>
    <mergeCell ref="P7:V7"/>
    <mergeCell ref="P8:V8"/>
    <mergeCell ref="P9:V9"/>
    <mergeCell ref="P10:V10"/>
    <mergeCell ref="P11:V11"/>
    <mergeCell ref="P12:V12"/>
    <mergeCell ref="P13:V13"/>
    <mergeCell ref="P15:V15"/>
    <mergeCell ref="P16:V16"/>
    <mergeCell ref="P17:V17"/>
    <mergeCell ref="C79:H79"/>
    <mergeCell ref="F69:F70"/>
    <mergeCell ref="P18:V18"/>
    <mergeCell ref="K49:K50"/>
    <mergeCell ref="D26:E29"/>
    <mergeCell ref="F26:F29"/>
    <mergeCell ref="G38:G39"/>
    <mergeCell ref="J207:K207"/>
    <mergeCell ref="C203:D203"/>
    <mergeCell ref="D119:K119"/>
    <mergeCell ref="C45:F46"/>
    <mergeCell ref="D42:D43"/>
    <mergeCell ref="C42:C43"/>
    <mergeCell ref="E42:E43"/>
    <mergeCell ref="F42:F43"/>
    <mergeCell ref="G176:H178"/>
    <mergeCell ref="I176:K178"/>
    <mergeCell ref="E204:J204"/>
    <mergeCell ref="C218:J218"/>
    <mergeCell ref="C219:D219"/>
    <mergeCell ref="E219:K219"/>
    <mergeCell ref="C93:D93"/>
    <mergeCell ref="E93:F93"/>
    <mergeCell ref="D95:K95"/>
    <mergeCell ref="E203:J203"/>
    <mergeCell ref="D207:G207"/>
    <mergeCell ref="H207:I207"/>
    <mergeCell ref="E223:F223"/>
    <mergeCell ref="G223:K223"/>
    <mergeCell ref="G231:K231"/>
    <mergeCell ref="G232:K232"/>
    <mergeCell ref="E232:F232"/>
    <mergeCell ref="C220:K220"/>
    <mergeCell ref="C221:G221"/>
    <mergeCell ref="H221:I221"/>
    <mergeCell ref="C222:K222"/>
    <mergeCell ref="J221:K221"/>
    <mergeCell ref="G233:K233"/>
    <mergeCell ref="C228:G228"/>
    <mergeCell ref="H228:I228"/>
    <mergeCell ref="J228:K228"/>
    <mergeCell ref="C229:K229"/>
    <mergeCell ref="E230:F230"/>
    <mergeCell ref="E233:F233"/>
    <mergeCell ref="E231:F231"/>
    <mergeCell ref="G230:K230"/>
    <mergeCell ref="C241:K241"/>
    <mergeCell ref="G239:K239"/>
    <mergeCell ref="C243:K243"/>
    <mergeCell ref="C236:K236"/>
    <mergeCell ref="E237:F237"/>
    <mergeCell ref="E238:F238"/>
    <mergeCell ref="G237:K237"/>
    <mergeCell ref="G238:K238"/>
    <mergeCell ref="C250:K250"/>
    <mergeCell ref="C244:K244"/>
    <mergeCell ref="C245:K245"/>
    <mergeCell ref="C246:D246"/>
    <mergeCell ref="E246:F246"/>
    <mergeCell ref="G246:K246"/>
    <mergeCell ref="C247:K247"/>
    <mergeCell ref="C248:K248"/>
    <mergeCell ref="C249:K249"/>
    <mergeCell ref="C255:G255"/>
    <mergeCell ref="C256:K256"/>
    <mergeCell ref="H251:K251"/>
    <mergeCell ref="H252:K252"/>
    <mergeCell ref="C253:G253"/>
    <mergeCell ref="C254:G254"/>
    <mergeCell ref="D61:H61"/>
    <mergeCell ref="D62:H62"/>
    <mergeCell ref="C54:F59"/>
    <mergeCell ref="D5:K5"/>
    <mergeCell ref="H46:J46"/>
    <mergeCell ref="C47:F53"/>
    <mergeCell ref="H47:I48"/>
    <mergeCell ref="H49:I50"/>
    <mergeCell ref="F40:F41"/>
    <mergeCell ref="G42:G43"/>
    <mergeCell ref="E2:G2"/>
    <mergeCell ref="D4:K4"/>
    <mergeCell ref="C75:D75"/>
    <mergeCell ref="C74:D74"/>
    <mergeCell ref="I69:I70"/>
    <mergeCell ref="H69:H70"/>
    <mergeCell ref="D63:H63"/>
    <mergeCell ref="G58:I58"/>
    <mergeCell ref="G171:H171"/>
    <mergeCell ref="G172:H172"/>
    <mergeCell ref="G173:H173"/>
    <mergeCell ref="E240:F240"/>
    <mergeCell ref="G240:K240"/>
    <mergeCell ref="E239:F239"/>
    <mergeCell ref="C234:K234"/>
    <mergeCell ref="C235:G235"/>
    <mergeCell ref="H235:I235"/>
    <mergeCell ref="J235:K235"/>
  </mergeCells>
  <printOptions gridLines="1" horizontalCentered="1" verticalCentered="1"/>
  <pageMargins left="0.3937007874015748" right="0.3937007874015748" top="0.1968503937007874" bottom="0.1968503937007874" header="0" footer="0"/>
  <pageSetup horizontalDpi="300" verticalDpi="300" orientation="portrait" paperSize="9" r:id="rId6"/>
  <rowBreaks count="3" manualBreakCount="3">
    <brk id="64" max="255" man="1"/>
    <brk id="133" max="255" man="1"/>
    <brk id="200" max="255" man="1"/>
  </rowBreaks>
  <drawing r:id="rId5"/>
  <legacyDrawing r:id="rId4"/>
  <oleObjects>
    <oleObject progId="Word.Document.8" shapeId="282178" r:id="rId2"/>
    <oleObject progId="Word.Document.8" shapeId="1133534" r:id="rId3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Foglio11">
    <tabColor indexed="51"/>
  </sheetPr>
  <dimension ref="A1:V5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57421875" style="0" customWidth="1"/>
    <col min="2" max="2" width="4.00390625" style="0" customWidth="1"/>
    <col min="3" max="3" width="7.57421875" style="215" customWidth="1"/>
    <col min="4" max="4" width="4.00390625" style="215" customWidth="1"/>
    <col min="5" max="5" width="8.28125" style="215" customWidth="1"/>
    <col min="6" max="6" width="4.00390625" style="215" customWidth="1"/>
    <col min="7" max="7" width="9.00390625" style="215" customWidth="1"/>
    <col min="8" max="8" width="4.00390625" style="215" customWidth="1"/>
    <col min="9" max="9" width="8.8515625" style="215" customWidth="1"/>
    <col min="10" max="10" width="4.00390625" style="215" customWidth="1"/>
    <col min="11" max="11" width="2.7109375" style="215" customWidth="1"/>
    <col min="12" max="12" width="3.57421875" style="215" customWidth="1"/>
    <col min="13" max="13" width="2.57421875" style="215" customWidth="1"/>
    <col min="14" max="17" width="7.57421875" style="215" customWidth="1"/>
    <col min="18" max="18" width="9.00390625" style="215" customWidth="1"/>
    <col min="19" max="19" width="9.140625" style="215" customWidth="1"/>
    <col min="20" max="21" width="11.57421875" style="0" bestFit="1" customWidth="1"/>
    <col min="22" max="22" width="10.57421875" style="0" bestFit="1" customWidth="1"/>
  </cols>
  <sheetData>
    <row r="1" spans="1:22" ht="13.5" thickBot="1">
      <c r="A1" s="312"/>
      <c r="B1" s="312"/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313"/>
      <c r="O1" s="313"/>
      <c r="P1" s="313"/>
      <c r="Q1" s="313"/>
      <c r="R1" s="313"/>
      <c r="S1" s="314"/>
      <c r="T1" s="315"/>
      <c r="U1" s="315"/>
      <c r="V1" s="315"/>
    </row>
    <row r="2" spans="1:22" ht="12.75" customHeight="1">
      <c r="A2" s="911" t="s">
        <v>246</v>
      </c>
      <c r="B2" s="911"/>
      <c r="C2" s="911"/>
      <c r="D2" s="911"/>
      <c r="E2" s="911"/>
      <c r="F2" s="911"/>
      <c r="G2" s="911"/>
      <c r="H2" s="911"/>
      <c r="I2" s="911"/>
      <c r="J2" s="911"/>
      <c r="K2" s="911"/>
      <c r="L2" s="911"/>
      <c r="M2" s="911"/>
      <c r="N2" s="908" t="s">
        <v>247</v>
      </c>
      <c r="O2" s="908"/>
      <c r="P2" s="908"/>
      <c r="Q2" s="908"/>
      <c r="R2" s="946" t="s">
        <v>276</v>
      </c>
      <c r="S2" s="947"/>
      <c r="T2" s="947"/>
      <c r="U2" s="947"/>
      <c r="V2" s="948"/>
    </row>
    <row r="3" spans="1:22" ht="12.75">
      <c r="A3" s="912"/>
      <c r="B3" s="912"/>
      <c r="C3" s="912"/>
      <c r="D3" s="912"/>
      <c r="E3" s="912"/>
      <c r="F3" s="912"/>
      <c r="G3" s="912"/>
      <c r="H3" s="912"/>
      <c r="I3" s="912"/>
      <c r="J3" s="912"/>
      <c r="K3" s="912"/>
      <c r="L3" s="912"/>
      <c r="M3" s="912"/>
      <c r="N3" s="909"/>
      <c r="O3" s="909"/>
      <c r="P3" s="909"/>
      <c r="Q3" s="909"/>
      <c r="R3" s="949"/>
      <c r="S3" s="950"/>
      <c r="T3" s="950"/>
      <c r="U3" s="950"/>
      <c r="V3" s="951"/>
    </row>
    <row r="4" spans="1:22" ht="13.5" thickBot="1">
      <c r="A4" s="913"/>
      <c r="B4" s="913"/>
      <c r="C4" s="913"/>
      <c r="D4" s="913"/>
      <c r="E4" s="913"/>
      <c r="F4" s="913"/>
      <c r="G4" s="913"/>
      <c r="H4" s="913"/>
      <c r="I4" s="913"/>
      <c r="J4" s="913"/>
      <c r="K4" s="913"/>
      <c r="L4" s="913"/>
      <c r="M4" s="913"/>
      <c r="N4" s="910"/>
      <c r="O4" s="910"/>
      <c r="P4" s="910"/>
      <c r="Q4" s="910"/>
      <c r="R4" s="952"/>
      <c r="S4" s="953"/>
      <c r="T4" s="953"/>
      <c r="U4" s="953"/>
      <c r="V4" s="954"/>
    </row>
    <row r="5" spans="1:22" ht="141" thickBot="1">
      <c r="A5" s="316" t="s">
        <v>248</v>
      </c>
      <c r="B5" s="317" t="s">
        <v>249</v>
      </c>
      <c r="C5" s="318" t="s">
        <v>9</v>
      </c>
      <c r="D5" s="317" t="s">
        <v>249</v>
      </c>
      <c r="E5" s="318" t="s">
        <v>250</v>
      </c>
      <c r="F5" s="317" t="s">
        <v>249</v>
      </c>
      <c r="G5" s="318" t="s">
        <v>251</v>
      </c>
      <c r="H5" s="317" t="s">
        <v>249</v>
      </c>
      <c r="I5" s="319" t="s">
        <v>252</v>
      </c>
      <c r="J5" s="317" t="s">
        <v>249</v>
      </c>
      <c r="K5" s="924" t="s">
        <v>10</v>
      </c>
      <c r="L5" s="924"/>
      <c r="M5" s="925"/>
      <c r="N5" s="320" t="s">
        <v>253</v>
      </c>
      <c r="O5" s="321" t="s">
        <v>254</v>
      </c>
      <c r="P5" s="322" t="s">
        <v>255</v>
      </c>
      <c r="Q5" s="231" t="s">
        <v>18</v>
      </c>
      <c r="R5" s="318" t="s">
        <v>9</v>
      </c>
      <c r="S5" s="318" t="s">
        <v>250</v>
      </c>
      <c r="T5" s="318" t="s">
        <v>251</v>
      </c>
      <c r="U5" s="319" t="s">
        <v>252</v>
      </c>
      <c r="V5" s="318" t="s">
        <v>273</v>
      </c>
    </row>
    <row r="6" spans="1:22" ht="12" customHeight="1" thickBot="1">
      <c r="A6" s="342"/>
      <c r="B6" s="343"/>
      <c r="C6" s="344"/>
      <c r="D6" s="345"/>
      <c r="E6" s="344"/>
      <c r="F6" s="345"/>
      <c r="G6" s="344"/>
      <c r="H6" s="345"/>
      <c r="I6" s="344"/>
      <c r="J6" s="345"/>
      <c r="K6" s="926"/>
      <c r="L6" s="926"/>
      <c r="M6" s="927"/>
      <c r="N6" s="346"/>
      <c r="O6" s="344"/>
      <c r="P6" s="344"/>
      <c r="Q6" s="347"/>
      <c r="R6" s="348"/>
      <c r="S6" s="348"/>
      <c r="T6" s="348"/>
      <c r="U6" s="348"/>
      <c r="V6" s="348"/>
    </row>
    <row r="7" spans="1:22" ht="12" customHeight="1" thickBot="1">
      <c r="A7" s="349"/>
      <c r="B7" s="350"/>
      <c r="C7" s="351"/>
      <c r="D7" s="352"/>
      <c r="E7" s="351"/>
      <c r="F7" s="352"/>
      <c r="G7" s="351"/>
      <c r="H7" s="352"/>
      <c r="I7" s="351"/>
      <c r="J7" s="352"/>
      <c r="K7" s="916"/>
      <c r="L7" s="916"/>
      <c r="M7" s="914"/>
      <c r="N7" s="353"/>
      <c r="O7" s="351"/>
      <c r="P7" s="351"/>
      <c r="Q7" s="354"/>
      <c r="R7" s="348"/>
      <c r="S7" s="348"/>
      <c r="T7" s="348"/>
      <c r="U7" s="348"/>
      <c r="V7" s="348"/>
    </row>
    <row r="8" spans="1:22" ht="12" customHeight="1" thickBot="1">
      <c r="A8" s="349"/>
      <c r="B8" s="350"/>
      <c r="C8" s="351"/>
      <c r="D8" s="352"/>
      <c r="E8" s="351"/>
      <c r="F8" s="352"/>
      <c r="G8" s="351"/>
      <c r="H8" s="352"/>
      <c r="I8" s="351"/>
      <c r="J8" s="352"/>
      <c r="K8" s="916"/>
      <c r="L8" s="916"/>
      <c r="M8" s="914"/>
      <c r="N8" s="353"/>
      <c r="O8" s="351"/>
      <c r="P8" s="351"/>
      <c r="Q8" s="354"/>
      <c r="R8" s="348"/>
      <c r="S8" s="348"/>
      <c r="T8" s="348"/>
      <c r="U8" s="348"/>
      <c r="V8" s="348"/>
    </row>
    <row r="9" spans="1:22" ht="12" customHeight="1" thickBot="1">
      <c r="A9" s="349"/>
      <c r="B9" s="350"/>
      <c r="C9" s="351"/>
      <c r="D9" s="352"/>
      <c r="E9" s="351"/>
      <c r="F9" s="352"/>
      <c r="G9" s="351"/>
      <c r="H9" s="352"/>
      <c r="I9" s="351"/>
      <c r="J9" s="352"/>
      <c r="K9" s="916"/>
      <c r="L9" s="916"/>
      <c r="M9" s="914"/>
      <c r="N9" s="353"/>
      <c r="O9" s="351"/>
      <c r="P9" s="351"/>
      <c r="Q9" s="354"/>
      <c r="R9" s="348"/>
      <c r="S9" s="348"/>
      <c r="T9" s="348"/>
      <c r="U9" s="348"/>
      <c r="V9" s="348"/>
    </row>
    <row r="10" spans="1:22" ht="12" customHeight="1" thickBot="1">
      <c r="A10" s="349"/>
      <c r="B10" s="350"/>
      <c r="C10" s="351"/>
      <c r="D10" s="352"/>
      <c r="E10" s="351"/>
      <c r="F10" s="352"/>
      <c r="G10" s="351"/>
      <c r="H10" s="352"/>
      <c r="I10" s="351"/>
      <c r="J10" s="352"/>
      <c r="K10" s="916"/>
      <c r="L10" s="916"/>
      <c r="M10" s="914"/>
      <c r="N10" s="353"/>
      <c r="O10" s="351"/>
      <c r="P10" s="351"/>
      <c r="Q10" s="354"/>
      <c r="R10" s="348"/>
      <c r="S10" s="348"/>
      <c r="T10" s="348"/>
      <c r="U10" s="348"/>
      <c r="V10" s="348"/>
    </row>
    <row r="11" spans="1:22" ht="12" customHeight="1" thickBot="1">
      <c r="A11" s="349"/>
      <c r="B11" s="350"/>
      <c r="C11" s="351"/>
      <c r="D11" s="352"/>
      <c r="E11" s="351"/>
      <c r="F11" s="352"/>
      <c r="G11" s="351"/>
      <c r="H11" s="352"/>
      <c r="I11" s="351"/>
      <c r="J11" s="352"/>
      <c r="K11" s="916"/>
      <c r="L11" s="916"/>
      <c r="M11" s="914"/>
      <c r="N11" s="353"/>
      <c r="O11" s="351"/>
      <c r="P11" s="351"/>
      <c r="Q11" s="354"/>
      <c r="R11" s="348"/>
      <c r="S11" s="348"/>
      <c r="T11" s="348"/>
      <c r="U11" s="348"/>
      <c r="V11" s="348"/>
    </row>
    <row r="12" spans="1:22" ht="12" customHeight="1" thickBot="1">
      <c r="A12" s="349"/>
      <c r="B12" s="350"/>
      <c r="C12" s="351"/>
      <c r="D12" s="352"/>
      <c r="E12" s="351"/>
      <c r="F12" s="352"/>
      <c r="G12" s="351"/>
      <c r="H12" s="352"/>
      <c r="I12" s="351" t="s">
        <v>225</v>
      </c>
      <c r="J12" s="352"/>
      <c r="K12" s="916"/>
      <c r="L12" s="916"/>
      <c r="M12" s="914"/>
      <c r="N12" s="353"/>
      <c r="O12" s="351"/>
      <c r="P12" s="351"/>
      <c r="Q12" s="354"/>
      <c r="R12" s="348"/>
      <c r="S12" s="348"/>
      <c r="T12" s="348"/>
      <c r="U12" s="348"/>
      <c r="V12" s="348"/>
    </row>
    <row r="13" spans="1:22" ht="12" customHeight="1" thickBot="1">
      <c r="A13" s="349"/>
      <c r="B13" s="350"/>
      <c r="C13" s="351"/>
      <c r="D13" s="352"/>
      <c r="E13" s="351"/>
      <c r="F13" s="352"/>
      <c r="G13" s="351"/>
      <c r="H13" s="352"/>
      <c r="I13" s="351"/>
      <c r="J13" s="352"/>
      <c r="K13" s="916"/>
      <c r="L13" s="916"/>
      <c r="M13" s="914"/>
      <c r="N13" s="353"/>
      <c r="O13" s="351"/>
      <c r="P13" s="351"/>
      <c r="Q13" s="354"/>
      <c r="R13" s="348"/>
      <c r="S13" s="348"/>
      <c r="T13" s="348"/>
      <c r="U13" s="348"/>
      <c r="V13" s="348"/>
    </row>
    <row r="14" spans="1:22" ht="12" customHeight="1" thickBot="1">
      <c r="A14" s="349"/>
      <c r="B14" s="350"/>
      <c r="C14" s="351"/>
      <c r="D14" s="352"/>
      <c r="E14" s="351"/>
      <c r="F14" s="352"/>
      <c r="G14" s="351"/>
      <c r="H14" s="352"/>
      <c r="I14" s="351"/>
      <c r="J14" s="352"/>
      <c r="K14" s="916"/>
      <c r="L14" s="916"/>
      <c r="M14" s="914"/>
      <c r="N14" s="353"/>
      <c r="O14" s="351"/>
      <c r="P14" s="351"/>
      <c r="Q14" s="354"/>
      <c r="R14" s="348"/>
      <c r="S14" s="348"/>
      <c r="T14" s="348"/>
      <c r="U14" s="348"/>
      <c r="V14" s="348"/>
    </row>
    <row r="15" spans="1:22" ht="12" customHeight="1" thickBot="1">
      <c r="A15" s="349"/>
      <c r="B15" s="350"/>
      <c r="C15" s="351"/>
      <c r="D15" s="352"/>
      <c r="E15" s="351"/>
      <c r="F15" s="352"/>
      <c r="G15" s="351"/>
      <c r="H15" s="352"/>
      <c r="I15" s="351"/>
      <c r="J15" s="352"/>
      <c r="K15" s="916"/>
      <c r="L15" s="916"/>
      <c r="M15" s="914"/>
      <c r="N15" s="353"/>
      <c r="O15" s="351"/>
      <c r="P15" s="351"/>
      <c r="Q15" s="354"/>
      <c r="R15" s="348"/>
      <c r="S15" s="348"/>
      <c r="T15" s="348"/>
      <c r="U15" s="348"/>
      <c r="V15" s="348"/>
    </row>
    <row r="16" spans="1:22" ht="12" customHeight="1" thickBot="1">
      <c r="A16" s="349"/>
      <c r="B16" s="350"/>
      <c r="C16" s="351"/>
      <c r="D16" s="352"/>
      <c r="E16" s="351"/>
      <c r="F16" s="352"/>
      <c r="G16" s="351"/>
      <c r="H16" s="352"/>
      <c r="I16" s="351"/>
      <c r="J16" s="352"/>
      <c r="K16" s="916"/>
      <c r="L16" s="916"/>
      <c r="M16" s="914"/>
      <c r="N16" s="353"/>
      <c r="O16" s="351"/>
      <c r="P16" s="351"/>
      <c r="Q16" s="354"/>
      <c r="R16" s="348"/>
      <c r="S16" s="348"/>
      <c r="T16" s="348"/>
      <c r="U16" s="348"/>
      <c r="V16" s="348"/>
    </row>
    <row r="17" spans="1:22" ht="12" customHeight="1" thickBot="1">
      <c r="A17" s="349"/>
      <c r="B17" s="350"/>
      <c r="C17" s="351"/>
      <c r="D17" s="352"/>
      <c r="E17" s="351"/>
      <c r="F17" s="352"/>
      <c r="G17" s="351"/>
      <c r="H17" s="352"/>
      <c r="I17" s="351"/>
      <c r="J17" s="352"/>
      <c r="K17" s="916"/>
      <c r="L17" s="916"/>
      <c r="M17" s="914"/>
      <c r="N17" s="353"/>
      <c r="O17" s="351"/>
      <c r="P17" s="351"/>
      <c r="Q17" s="354"/>
      <c r="R17" s="348"/>
      <c r="S17" s="348"/>
      <c r="T17" s="348"/>
      <c r="U17" s="348"/>
      <c r="V17" s="348"/>
    </row>
    <row r="18" spans="1:22" ht="12" customHeight="1" thickBot="1">
      <c r="A18" s="349"/>
      <c r="B18" s="350"/>
      <c r="C18" s="351"/>
      <c r="D18" s="352"/>
      <c r="E18" s="351"/>
      <c r="F18" s="352"/>
      <c r="G18" s="351"/>
      <c r="H18" s="352"/>
      <c r="I18" s="351"/>
      <c r="J18" s="352"/>
      <c r="K18" s="916"/>
      <c r="L18" s="916"/>
      <c r="M18" s="914"/>
      <c r="N18" s="353"/>
      <c r="O18" s="351"/>
      <c r="P18" s="351"/>
      <c r="Q18" s="354"/>
      <c r="R18" s="348"/>
      <c r="S18" s="348"/>
      <c r="T18" s="348"/>
      <c r="U18" s="348"/>
      <c r="V18" s="348"/>
    </row>
    <row r="19" spans="1:22" ht="12" customHeight="1" thickBot="1">
      <c r="A19" s="349"/>
      <c r="B19" s="350"/>
      <c r="C19" s="351"/>
      <c r="D19" s="352"/>
      <c r="E19" s="351"/>
      <c r="F19" s="352"/>
      <c r="G19" s="351"/>
      <c r="H19" s="352"/>
      <c r="I19" s="351"/>
      <c r="J19" s="352"/>
      <c r="K19" s="916"/>
      <c r="L19" s="916"/>
      <c r="M19" s="914"/>
      <c r="N19" s="353"/>
      <c r="O19" s="351"/>
      <c r="P19" s="351"/>
      <c r="Q19" s="354"/>
      <c r="R19" s="348"/>
      <c r="S19" s="348"/>
      <c r="T19" s="348"/>
      <c r="U19" s="348"/>
      <c r="V19" s="348"/>
    </row>
    <row r="20" spans="1:22" ht="12" customHeight="1" thickBot="1">
      <c r="A20" s="349"/>
      <c r="B20" s="350"/>
      <c r="C20" s="351"/>
      <c r="D20" s="352"/>
      <c r="E20" s="351"/>
      <c r="F20" s="352"/>
      <c r="G20" s="351"/>
      <c r="H20" s="352"/>
      <c r="I20" s="351"/>
      <c r="J20" s="352"/>
      <c r="K20" s="916"/>
      <c r="L20" s="916"/>
      <c r="M20" s="914"/>
      <c r="N20" s="353"/>
      <c r="O20" s="351"/>
      <c r="P20" s="351"/>
      <c r="Q20" s="354"/>
      <c r="R20" s="348"/>
      <c r="S20" s="348"/>
      <c r="T20" s="348"/>
      <c r="U20" s="348"/>
      <c r="V20" s="348"/>
    </row>
    <row r="21" spans="1:22" ht="12" customHeight="1" thickBot="1">
      <c r="A21" s="349"/>
      <c r="B21" s="350"/>
      <c r="C21" s="351"/>
      <c r="D21" s="352"/>
      <c r="E21" s="351"/>
      <c r="F21" s="352"/>
      <c r="G21" s="351"/>
      <c r="H21" s="352"/>
      <c r="I21" s="351"/>
      <c r="J21" s="352"/>
      <c r="K21" s="916"/>
      <c r="L21" s="916"/>
      <c r="M21" s="914"/>
      <c r="N21" s="353"/>
      <c r="O21" s="351"/>
      <c r="P21" s="351"/>
      <c r="Q21" s="354"/>
      <c r="R21" s="348"/>
      <c r="S21" s="348"/>
      <c r="T21" s="348"/>
      <c r="U21" s="348"/>
      <c r="V21" s="348"/>
    </row>
    <row r="22" spans="1:22" ht="12" customHeight="1" thickBot="1">
      <c r="A22" s="349"/>
      <c r="B22" s="350"/>
      <c r="C22" s="351"/>
      <c r="D22" s="352"/>
      <c r="E22" s="351"/>
      <c r="F22" s="352"/>
      <c r="G22" s="351"/>
      <c r="H22" s="352"/>
      <c r="I22" s="351"/>
      <c r="J22" s="352"/>
      <c r="K22" s="916"/>
      <c r="L22" s="916"/>
      <c r="M22" s="914"/>
      <c r="N22" s="353"/>
      <c r="O22" s="351"/>
      <c r="P22" s="351"/>
      <c r="Q22" s="354"/>
      <c r="R22" s="348"/>
      <c r="S22" s="348"/>
      <c r="T22" s="348"/>
      <c r="U22" s="348"/>
      <c r="V22" s="348"/>
    </row>
    <row r="23" spans="1:22" ht="12" customHeight="1" thickBot="1">
      <c r="A23" s="349"/>
      <c r="B23" s="350"/>
      <c r="C23" s="351"/>
      <c r="D23" s="352"/>
      <c r="E23" s="351"/>
      <c r="F23" s="352"/>
      <c r="G23" s="351"/>
      <c r="H23" s="355"/>
      <c r="I23" s="356"/>
      <c r="J23" s="355"/>
      <c r="K23" s="914"/>
      <c r="L23" s="915"/>
      <c r="M23" s="915"/>
      <c r="N23" s="353"/>
      <c r="O23" s="351"/>
      <c r="P23" s="351"/>
      <c r="Q23" s="354"/>
      <c r="R23" s="348"/>
      <c r="S23" s="348"/>
      <c r="T23" s="348"/>
      <c r="U23" s="348"/>
      <c r="V23" s="348"/>
    </row>
    <row r="24" spans="1:22" ht="12" customHeight="1" thickBot="1">
      <c r="A24" s="349"/>
      <c r="B24" s="350"/>
      <c r="C24" s="351"/>
      <c r="D24" s="352"/>
      <c r="E24" s="351"/>
      <c r="F24" s="352"/>
      <c r="G24" s="351"/>
      <c r="H24" s="355"/>
      <c r="I24" s="356"/>
      <c r="J24" s="355"/>
      <c r="K24" s="914"/>
      <c r="L24" s="915"/>
      <c r="M24" s="915"/>
      <c r="N24" s="353"/>
      <c r="O24" s="351"/>
      <c r="P24" s="351"/>
      <c r="Q24" s="354"/>
      <c r="R24" s="348"/>
      <c r="S24" s="348"/>
      <c r="T24" s="348"/>
      <c r="U24" s="348"/>
      <c r="V24" s="348"/>
    </row>
    <row r="25" spans="1:22" ht="12" customHeight="1">
      <c r="A25" s="349"/>
      <c r="B25" s="350"/>
      <c r="C25" s="351"/>
      <c r="D25" s="352"/>
      <c r="E25" s="351"/>
      <c r="F25" s="352"/>
      <c r="G25" s="351"/>
      <c r="H25" s="355"/>
      <c r="I25" s="356"/>
      <c r="J25" s="355"/>
      <c r="K25" s="914"/>
      <c r="L25" s="915"/>
      <c r="M25" s="915"/>
      <c r="N25" s="353"/>
      <c r="O25" s="351"/>
      <c r="P25" s="351"/>
      <c r="Q25" s="354"/>
      <c r="R25" s="348"/>
      <c r="S25" s="348"/>
      <c r="T25" s="348"/>
      <c r="U25" s="348"/>
      <c r="V25" s="348"/>
    </row>
    <row r="26" spans="1:22" ht="2.25" customHeight="1" thickBot="1">
      <c r="A26" s="323"/>
      <c r="B26" s="324"/>
      <c r="C26" s="325"/>
      <c r="D26" s="325"/>
      <c r="E26" s="325"/>
      <c r="F26" s="325"/>
      <c r="G26" s="325"/>
      <c r="H26" s="326"/>
      <c r="I26" s="326"/>
      <c r="J26" s="326"/>
      <c r="K26" s="919"/>
      <c r="L26" s="920"/>
      <c r="M26" s="921"/>
      <c r="N26" s="327"/>
      <c r="O26" s="328"/>
      <c r="P26" s="328"/>
      <c r="Q26" s="329"/>
      <c r="R26" s="313"/>
      <c r="S26" s="314"/>
      <c r="T26" s="315"/>
      <c r="U26" s="315"/>
      <c r="V26" s="315"/>
    </row>
    <row r="27" spans="1:22" ht="12.75">
      <c r="A27" s="955" t="s">
        <v>272</v>
      </c>
      <c r="B27" s="917">
        <f aca="true" t="shared" si="0" ref="B27:J27">SUM(B6:B25)</f>
        <v>0</v>
      </c>
      <c r="C27" s="922">
        <f t="shared" si="0"/>
        <v>0</v>
      </c>
      <c r="D27" s="917">
        <f t="shared" si="0"/>
        <v>0</v>
      </c>
      <c r="E27" s="922">
        <f t="shared" si="0"/>
        <v>0</v>
      </c>
      <c r="F27" s="917">
        <f t="shared" si="0"/>
        <v>0</v>
      </c>
      <c r="G27" s="922">
        <f t="shared" si="0"/>
        <v>0</v>
      </c>
      <c r="H27" s="917">
        <f t="shared" si="0"/>
        <v>0</v>
      </c>
      <c r="I27" s="922">
        <f t="shared" si="0"/>
        <v>0</v>
      </c>
      <c r="J27" s="917">
        <f t="shared" si="0"/>
        <v>0</v>
      </c>
      <c r="K27" s="937">
        <f>SUM(K6:M25)</f>
        <v>0</v>
      </c>
      <c r="L27" s="938"/>
      <c r="M27" s="939"/>
      <c r="N27" s="933">
        <f aca="true" t="shared" si="1" ref="N27:V27">SUM(N6:N25)</f>
        <v>0</v>
      </c>
      <c r="O27" s="933">
        <f t="shared" si="1"/>
        <v>0</v>
      </c>
      <c r="P27" s="933">
        <f t="shared" si="1"/>
        <v>0</v>
      </c>
      <c r="Q27" s="935">
        <f t="shared" si="1"/>
        <v>0</v>
      </c>
      <c r="R27" s="935">
        <f t="shared" si="1"/>
        <v>0</v>
      </c>
      <c r="S27" s="935">
        <f t="shared" si="1"/>
        <v>0</v>
      </c>
      <c r="T27" s="935">
        <f t="shared" si="1"/>
        <v>0</v>
      </c>
      <c r="U27" s="935">
        <f t="shared" si="1"/>
        <v>0</v>
      </c>
      <c r="V27" s="935">
        <f t="shared" si="1"/>
        <v>0</v>
      </c>
    </row>
    <row r="28" spans="1:22" ht="13.5" thickBot="1">
      <c r="A28" s="956"/>
      <c r="B28" s="918"/>
      <c r="C28" s="923"/>
      <c r="D28" s="918"/>
      <c r="E28" s="923"/>
      <c r="F28" s="918"/>
      <c r="G28" s="923"/>
      <c r="H28" s="918"/>
      <c r="I28" s="923"/>
      <c r="J28" s="918"/>
      <c r="K28" s="940"/>
      <c r="L28" s="941"/>
      <c r="M28" s="942"/>
      <c r="N28" s="934"/>
      <c r="O28" s="934"/>
      <c r="P28" s="934"/>
      <c r="Q28" s="936"/>
      <c r="R28" s="936"/>
      <c r="S28" s="936"/>
      <c r="T28" s="936"/>
      <c r="U28" s="936"/>
      <c r="V28" s="936"/>
    </row>
    <row r="29" spans="1:22" ht="12.75">
      <c r="A29" s="230"/>
      <c r="B29" s="330"/>
      <c r="C29" s="313"/>
      <c r="D29" s="313"/>
      <c r="E29" s="313"/>
      <c r="F29" s="313"/>
      <c r="G29" s="313"/>
      <c r="H29" s="313"/>
      <c r="I29" s="313"/>
      <c r="J29" s="313"/>
      <c r="K29" s="313"/>
      <c r="L29" s="313"/>
      <c r="M29" s="313"/>
      <c r="N29" s="313"/>
      <c r="O29" s="313"/>
      <c r="P29" s="313"/>
      <c r="Q29" s="313"/>
      <c r="R29" s="313"/>
      <c r="S29" s="313"/>
      <c r="T29" s="312"/>
      <c r="U29" s="312"/>
      <c r="V29" s="312"/>
    </row>
    <row r="30" spans="1:22" ht="12.75">
      <c r="A30" s="944" t="s">
        <v>275</v>
      </c>
      <c r="B30" s="944"/>
      <c r="C30" s="944"/>
      <c r="D30" s="944"/>
      <c r="E30" s="944"/>
      <c r="F30" s="944"/>
      <c r="G30" s="944"/>
      <c r="H30" s="944"/>
      <c r="I30" s="944"/>
      <c r="J30" s="944"/>
      <c r="K30" s="944"/>
      <c r="L30" s="944"/>
      <c r="M30" s="944"/>
      <c r="N30" s="944"/>
      <c r="O30" s="944"/>
      <c r="P30" s="944"/>
      <c r="Q30" s="944"/>
      <c r="R30" s="944"/>
      <c r="S30" s="944"/>
      <c r="T30" s="312"/>
      <c r="U30" s="312"/>
      <c r="V30" s="312"/>
    </row>
    <row r="31" spans="1:22" ht="12.75">
      <c r="A31" s="944" t="s">
        <v>274</v>
      </c>
      <c r="B31" s="944"/>
      <c r="C31" s="944"/>
      <c r="D31" s="944"/>
      <c r="E31" s="944"/>
      <c r="F31" s="944"/>
      <c r="G31" s="944"/>
      <c r="H31" s="944"/>
      <c r="I31" s="944"/>
      <c r="J31" s="944"/>
      <c r="K31" s="944"/>
      <c r="L31" s="944"/>
      <c r="M31" s="944"/>
      <c r="N31" s="944"/>
      <c r="O31" s="944"/>
      <c r="P31" s="944"/>
      <c r="Q31" s="944"/>
      <c r="R31" s="944"/>
      <c r="S31" s="944"/>
      <c r="T31" s="944"/>
      <c r="U31" s="312"/>
      <c r="V31" s="312"/>
    </row>
    <row r="32" spans="1:22" ht="13.5" thickBot="1">
      <c r="A32" s="945"/>
      <c r="B32" s="945"/>
      <c r="C32" s="945"/>
      <c r="D32" s="945"/>
      <c r="E32" s="945"/>
      <c r="F32" s="945"/>
      <c r="G32" s="945"/>
      <c r="H32" s="313"/>
      <c r="I32" s="313"/>
      <c r="J32" s="313"/>
      <c r="K32" s="313"/>
      <c r="L32" s="313"/>
      <c r="M32" s="313"/>
      <c r="N32" s="313"/>
      <c r="O32" s="313"/>
      <c r="P32" s="313"/>
      <c r="Q32" s="313"/>
      <c r="R32" s="929" t="s">
        <v>281</v>
      </c>
      <c r="S32" s="929"/>
      <c r="T32" s="929"/>
      <c r="U32" s="929"/>
      <c r="V32" s="929"/>
    </row>
    <row r="33" spans="1:22" ht="24.75" customHeight="1" thickBot="1">
      <c r="A33" s="930" t="s">
        <v>38</v>
      </c>
      <c r="B33" s="931"/>
      <c r="C33" s="932"/>
      <c r="D33" s="906" t="s">
        <v>39</v>
      </c>
      <c r="E33" s="943"/>
      <c r="F33" s="907"/>
      <c r="G33" s="906" t="s">
        <v>233</v>
      </c>
      <c r="H33" s="907"/>
      <c r="I33" s="331"/>
      <c r="J33" s="331"/>
      <c r="K33" s="313"/>
      <c r="L33" s="332"/>
      <c r="M33" s="332"/>
      <c r="N33" s="332"/>
      <c r="O33" s="332"/>
      <c r="P33" s="332"/>
      <c r="Q33" s="332"/>
      <c r="R33" s="333" t="e">
        <f>R27/C27*100</f>
        <v>#DIV/0!</v>
      </c>
      <c r="S33" s="333" t="e">
        <f>S27/E27*100</f>
        <v>#DIV/0!</v>
      </c>
      <c r="T33" s="333" t="e">
        <f>T27/G27*100</f>
        <v>#DIV/0!</v>
      </c>
      <c r="U33" s="333" t="e">
        <f>U27/I27*100</f>
        <v>#DIV/0!</v>
      </c>
      <c r="V33" s="333" t="e">
        <f>V27/K27*100</f>
        <v>#DIV/0!</v>
      </c>
    </row>
    <row r="34" spans="1:22" ht="24.75" customHeight="1" thickBot="1">
      <c r="A34" s="334">
        <v>1</v>
      </c>
      <c r="B34" s="541" t="s">
        <v>256</v>
      </c>
      <c r="C34" s="541"/>
      <c r="D34" s="896" t="s">
        <v>49</v>
      </c>
      <c r="E34" s="897"/>
      <c r="F34" s="897"/>
      <c r="G34" s="893">
        <f>SUM(C27+E27+G27+I27+K27)</f>
        <v>0</v>
      </c>
      <c r="H34" s="894"/>
      <c r="I34" s="288"/>
      <c r="J34" s="288"/>
      <c r="K34" s="313"/>
      <c r="L34" s="56"/>
      <c r="M34" s="708"/>
      <c r="N34" s="708"/>
      <c r="O34" s="708"/>
      <c r="P34" s="708"/>
      <c r="Q34" s="708"/>
      <c r="R34" s="708"/>
      <c r="S34" s="708"/>
      <c r="T34" s="708"/>
      <c r="U34" s="313"/>
      <c r="V34" s="312"/>
    </row>
    <row r="35" spans="1:22" ht="24.75" customHeight="1" thickBot="1">
      <c r="A35" s="335">
        <v>2</v>
      </c>
      <c r="B35" s="457" t="s">
        <v>257</v>
      </c>
      <c r="C35" s="457"/>
      <c r="D35" s="458" t="s">
        <v>258</v>
      </c>
      <c r="E35" s="898"/>
      <c r="F35" s="898"/>
      <c r="G35" s="893">
        <f>SUM(N27+O27+P27+Q27)</f>
        <v>0</v>
      </c>
      <c r="H35" s="894"/>
      <c r="I35" s="288"/>
      <c r="J35" s="288"/>
      <c r="K35" s="313"/>
      <c r="L35" s="56"/>
      <c r="M35" s="708"/>
      <c r="N35" s="708"/>
      <c r="O35" s="708"/>
      <c r="P35" s="708"/>
      <c r="Q35" s="708"/>
      <c r="R35" s="708"/>
      <c r="S35" s="708"/>
      <c r="T35" s="708"/>
      <c r="U35" s="313"/>
      <c r="V35" s="312"/>
    </row>
    <row r="36" spans="1:22" ht="24.75" customHeight="1" thickBot="1">
      <c r="A36" s="335">
        <v>3</v>
      </c>
      <c r="B36" s="457" t="s">
        <v>46</v>
      </c>
      <c r="C36" s="457"/>
      <c r="D36" s="458" t="s">
        <v>50</v>
      </c>
      <c r="E36" s="898"/>
      <c r="F36" s="898"/>
      <c r="G36" s="893">
        <f>G35*0.6</f>
        <v>0</v>
      </c>
      <c r="H36" s="894"/>
      <c r="I36" s="288"/>
      <c r="J36" s="288"/>
      <c r="K36" s="313"/>
      <c r="L36" s="56"/>
      <c r="M36" s="708"/>
      <c r="N36" s="708"/>
      <c r="O36" s="708"/>
      <c r="P36" s="708"/>
      <c r="Q36" s="895"/>
      <c r="R36" s="895"/>
      <c r="S36" s="928"/>
      <c r="T36" s="928"/>
      <c r="U36" s="313"/>
      <c r="V36" s="312"/>
    </row>
    <row r="37" spans="1:22" ht="24.75" customHeight="1" thickBot="1">
      <c r="A37" s="336" t="s">
        <v>259</v>
      </c>
      <c r="B37" s="905" t="s">
        <v>260</v>
      </c>
      <c r="C37" s="905"/>
      <c r="D37" s="899" t="s">
        <v>51</v>
      </c>
      <c r="E37" s="900"/>
      <c r="F37" s="900"/>
      <c r="G37" s="893">
        <f>G36+G34</f>
        <v>0</v>
      </c>
      <c r="H37" s="894"/>
      <c r="I37" s="288"/>
      <c r="J37" s="288"/>
      <c r="K37" s="313"/>
      <c r="L37" s="56"/>
      <c r="M37" s="708"/>
      <c r="N37" s="708"/>
      <c r="O37" s="708"/>
      <c r="P37" s="708"/>
      <c r="Q37" s="895"/>
      <c r="R37" s="895"/>
      <c r="S37" s="928"/>
      <c r="T37" s="928"/>
      <c r="U37" s="313"/>
      <c r="V37" s="312"/>
    </row>
    <row r="38" spans="1:22" ht="12.75">
      <c r="A38" s="312"/>
      <c r="B38" s="312"/>
      <c r="C38" s="313"/>
      <c r="D38" s="313"/>
      <c r="E38" s="313"/>
      <c r="F38" s="313"/>
      <c r="G38" s="313"/>
      <c r="H38" s="313"/>
      <c r="I38" s="313"/>
      <c r="J38" s="313"/>
      <c r="K38" s="313"/>
      <c r="L38" s="313"/>
      <c r="M38" s="313"/>
      <c r="N38" s="313"/>
      <c r="O38" s="313"/>
      <c r="P38" s="313"/>
      <c r="Q38" s="313"/>
      <c r="R38" s="313"/>
      <c r="S38" s="313"/>
      <c r="T38" s="312"/>
      <c r="U38" s="312"/>
      <c r="V38" s="312"/>
    </row>
    <row r="39" spans="1:22" ht="12.75">
      <c r="A39" s="456" t="s">
        <v>261</v>
      </c>
      <c r="B39" s="456"/>
      <c r="C39" s="456"/>
      <c r="D39" s="456"/>
      <c r="E39" s="456"/>
      <c r="F39" s="456"/>
      <c r="G39" s="456"/>
      <c r="H39" s="456"/>
      <c r="I39" s="456"/>
      <c r="J39" s="456"/>
      <c r="K39" s="456"/>
      <c r="L39" s="456"/>
      <c r="M39" s="456"/>
      <c r="N39" s="456"/>
      <c r="O39" s="456"/>
      <c r="P39" s="456"/>
      <c r="Q39" s="456"/>
      <c r="R39" s="313"/>
      <c r="S39" s="313"/>
      <c r="T39" s="312"/>
      <c r="U39" s="312"/>
      <c r="V39" s="312"/>
    </row>
    <row r="40" spans="1:22" ht="12.75">
      <c r="A40" s="902" t="s">
        <v>262</v>
      </c>
      <c r="B40" s="456"/>
      <c r="C40" s="456"/>
      <c r="D40" s="456"/>
      <c r="E40" s="456"/>
      <c r="F40" s="456"/>
      <c r="G40" s="456"/>
      <c r="H40" s="456"/>
      <c r="I40" s="456"/>
      <c r="J40" s="456"/>
      <c r="K40" s="456"/>
      <c r="L40" s="456"/>
      <c r="M40" s="456"/>
      <c r="N40" s="456"/>
      <c r="O40" s="456"/>
      <c r="P40" s="337" t="s">
        <v>263</v>
      </c>
      <c r="Q40" s="338"/>
      <c r="R40" s="313"/>
      <c r="S40" s="313"/>
      <c r="T40" s="312"/>
      <c r="U40" s="312"/>
      <c r="V40" s="312"/>
    </row>
    <row r="41" spans="1:22" ht="8.25" customHeight="1">
      <c r="A41" s="312"/>
      <c r="B41" s="312"/>
      <c r="C41" s="313"/>
      <c r="D41" s="313"/>
      <c r="E41" s="313"/>
      <c r="F41" s="313"/>
      <c r="G41" s="313"/>
      <c r="H41" s="313"/>
      <c r="I41" s="313"/>
      <c r="J41" s="313"/>
      <c r="K41" s="313"/>
      <c r="L41" s="313"/>
      <c r="M41" s="313"/>
      <c r="N41" s="313"/>
      <c r="O41" s="313"/>
      <c r="P41" s="313"/>
      <c r="Q41" s="313"/>
      <c r="R41" s="313"/>
      <c r="S41" s="313"/>
      <c r="T41" s="312"/>
      <c r="U41" s="312"/>
      <c r="V41" s="312"/>
    </row>
    <row r="42" spans="1:22" ht="13.5" thickBot="1">
      <c r="A42" s="339" t="s">
        <v>264</v>
      </c>
      <c r="B42" s="312"/>
      <c r="C42" s="903"/>
      <c r="D42" s="903"/>
      <c r="E42" s="903"/>
      <c r="F42" s="903"/>
      <c r="G42" s="313"/>
      <c r="H42" s="313"/>
      <c r="I42" s="313"/>
      <c r="J42" s="313"/>
      <c r="K42" s="313"/>
      <c r="L42" s="313"/>
      <c r="M42" s="313"/>
      <c r="N42" s="313"/>
      <c r="O42" s="313"/>
      <c r="P42" s="313"/>
      <c r="Q42" s="313"/>
      <c r="R42" s="313"/>
      <c r="S42" s="313"/>
      <c r="T42" s="312"/>
      <c r="U42" s="312"/>
      <c r="V42" s="312"/>
    </row>
    <row r="43" spans="1:22" ht="6.75" customHeight="1">
      <c r="A43" s="312"/>
      <c r="B43" s="312"/>
      <c r="C43" s="313"/>
      <c r="D43" s="313"/>
      <c r="E43" s="313"/>
      <c r="F43" s="313"/>
      <c r="G43" s="313"/>
      <c r="H43" s="313"/>
      <c r="I43" s="313"/>
      <c r="J43" s="313"/>
      <c r="K43" s="313"/>
      <c r="L43" s="313"/>
      <c r="M43" s="313"/>
      <c r="N43" s="313"/>
      <c r="O43" s="313"/>
      <c r="P43" s="313"/>
      <c r="Q43" s="313"/>
      <c r="R43" s="313"/>
      <c r="S43" s="313"/>
      <c r="T43" s="312"/>
      <c r="U43" s="312"/>
      <c r="V43" s="312"/>
    </row>
    <row r="44" spans="1:22" ht="12.75">
      <c r="A44" s="456" t="s">
        <v>265</v>
      </c>
      <c r="B44" s="456"/>
      <c r="C44" s="456"/>
      <c r="D44" s="456"/>
      <c r="E44" s="456"/>
      <c r="F44" s="456"/>
      <c r="G44" s="313"/>
      <c r="H44" s="313"/>
      <c r="I44" s="313"/>
      <c r="J44" s="313"/>
      <c r="K44" s="313"/>
      <c r="L44" s="313"/>
      <c r="M44" s="901" t="s">
        <v>266</v>
      </c>
      <c r="N44" s="901"/>
      <c r="O44" s="901"/>
      <c r="P44" s="901"/>
      <c r="Q44" s="901"/>
      <c r="R44" s="313"/>
      <c r="S44" s="313"/>
      <c r="T44" s="312"/>
      <c r="U44" s="312"/>
      <c r="V44" s="312"/>
    </row>
    <row r="45" spans="1:22" ht="12.75">
      <c r="A45" s="904"/>
      <c r="B45" s="904"/>
      <c r="C45" s="904"/>
      <c r="D45" s="904"/>
      <c r="E45" s="904"/>
      <c r="F45" s="904"/>
      <c r="G45" s="313"/>
      <c r="H45" s="313"/>
      <c r="I45" s="313"/>
      <c r="J45" s="313"/>
      <c r="K45" s="313"/>
      <c r="L45" s="313"/>
      <c r="M45" s="901"/>
      <c r="N45" s="901"/>
      <c r="O45" s="901"/>
      <c r="P45" s="901"/>
      <c r="Q45" s="901"/>
      <c r="R45" s="313"/>
      <c r="S45" s="313"/>
      <c r="T45" s="312"/>
      <c r="U45" s="312"/>
      <c r="V45" s="312"/>
    </row>
    <row r="46" spans="1:22" ht="13.5" thickBot="1">
      <c r="A46" s="312"/>
      <c r="B46" s="340"/>
      <c r="C46" s="341"/>
      <c r="D46" s="341"/>
      <c r="E46" s="341"/>
      <c r="F46" s="341"/>
      <c r="G46" s="313"/>
      <c r="H46" s="313"/>
      <c r="I46" s="313"/>
      <c r="J46" s="313"/>
      <c r="K46" s="313"/>
      <c r="L46" s="313"/>
      <c r="M46" s="313"/>
      <c r="N46" s="341"/>
      <c r="O46" s="341"/>
      <c r="P46" s="341"/>
      <c r="Q46" s="341"/>
      <c r="R46" s="313"/>
      <c r="S46" s="313"/>
      <c r="T46" s="312"/>
      <c r="U46" s="312"/>
      <c r="V46" s="312"/>
    </row>
    <row r="47" spans="1:22" ht="12.75">
      <c r="A47" s="312"/>
      <c r="B47" s="312"/>
      <c r="C47" s="313"/>
      <c r="D47" s="313"/>
      <c r="E47" s="313"/>
      <c r="F47" s="313"/>
      <c r="G47" s="313"/>
      <c r="H47" s="313"/>
      <c r="I47" s="313"/>
      <c r="J47" s="313"/>
      <c r="K47" s="313"/>
      <c r="L47" s="313"/>
      <c r="M47" s="313"/>
      <c r="N47" s="313"/>
      <c r="O47" s="313"/>
      <c r="P47" s="313"/>
      <c r="Q47" s="313"/>
      <c r="R47" s="313"/>
      <c r="S47" s="313"/>
      <c r="T47" s="312"/>
      <c r="U47" s="312"/>
      <c r="V47" s="312"/>
    </row>
    <row r="48" spans="1:22" ht="12.75">
      <c r="A48" s="312"/>
      <c r="B48" s="312"/>
      <c r="C48" s="313"/>
      <c r="D48" s="313"/>
      <c r="E48" s="313"/>
      <c r="F48" s="313"/>
      <c r="G48" s="313"/>
      <c r="H48" s="313"/>
      <c r="I48" s="313"/>
      <c r="J48" s="313"/>
      <c r="K48" s="313"/>
      <c r="L48" s="313"/>
      <c r="M48" s="313"/>
      <c r="N48" s="313"/>
      <c r="O48" s="313"/>
      <c r="P48" s="313"/>
      <c r="Q48" s="313"/>
      <c r="R48" s="313"/>
      <c r="S48" s="313"/>
      <c r="T48" s="312"/>
      <c r="U48" s="312"/>
      <c r="V48" s="312"/>
    </row>
    <row r="49" spans="1:22" ht="12.75">
      <c r="A49" s="312"/>
      <c r="B49" s="312"/>
      <c r="C49" s="313"/>
      <c r="D49" s="313"/>
      <c r="E49" s="313"/>
      <c r="F49" s="313"/>
      <c r="G49" s="313"/>
      <c r="H49" s="313"/>
      <c r="I49" s="313"/>
      <c r="J49" s="313"/>
      <c r="K49" s="313"/>
      <c r="L49" s="313"/>
      <c r="M49" s="313"/>
      <c r="N49" s="313"/>
      <c r="O49" s="313"/>
      <c r="P49" s="313"/>
      <c r="Q49" s="313"/>
      <c r="R49" s="313"/>
      <c r="S49" s="313"/>
      <c r="T49" s="312"/>
      <c r="U49" s="312"/>
      <c r="V49" s="312"/>
    </row>
    <row r="50" spans="1:22" ht="12.75">
      <c r="A50" s="312"/>
      <c r="B50" s="312"/>
      <c r="C50" s="313"/>
      <c r="D50" s="313"/>
      <c r="E50" s="313"/>
      <c r="F50" s="313"/>
      <c r="G50" s="313"/>
      <c r="H50" s="313"/>
      <c r="I50" s="313"/>
      <c r="J50" s="313"/>
      <c r="K50" s="313"/>
      <c r="L50" s="313"/>
      <c r="M50" s="313"/>
      <c r="N50" s="313"/>
      <c r="O50" s="313"/>
      <c r="P50" s="313"/>
      <c r="Q50" s="313"/>
      <c r="R50" s="313"/>
      <c r="S50" s="313"/>
      <c r="T50" s="312"/>
      <c r="U50" s="312"/>
      <c r="V50" s="312"/>
    </row>
    <row r="51" spans="1:22" ht="12.75">
      <c r="A51" s="312"/>
      <c r="B51" s="312"/>
      <c r="C51" s="313"/>
      <c r="D51" s="313"/>
      <c r="E51" s="313"/>
      <c r="F51" s="313"/>
      <c r="G51" s="313"/>
      <c r="H51" s="313"/>
      <c r="I51" s="313"/>
      <c r="J51" s="313"/>
      <c r="K51" s="313"/>
      <c r="L51" s="313"/>
      <c r="M51" s="313"/>
      <c r="N51" s="313"/>
      <c r="O51" s="313"/>
      <c r="P51" s="313"/>
      <c r="Q51" s="313"/>
      <c r="R51" s="313"/>
      <c r="S51" s="313"/>
      <c r="T51" s="312"/>
      <c r="U51" s="312"/>
      <c r="V51" s="312"/>
    </row>
    <row r="52" spans="1:22" ht="12.75">
      <c r="A52" s="312"/>
      <c r="B52" s="312"/>
      <c r="C52" s="313"/>
      <c r="D52" s="313"/>
      <c r="E52" s="313"/>
      <c r="F52" s="313"/>
      <c r="G52" s="313"/>
      <c r="H52" s="313"/>
      <c r="I52" s="313"/>
      <c r="J52" s="313"/>
      <c r="K52" s="313"/>
      <c r="L52" s="313"/>
      <c r="M52" s="313"/>
      <c r="N52" s="313"/>
      <c r="O52" s="313"/>
      <c r="P52" s="313"/>
      <c r="Q52" s="313"/>
      <c r="R52" s="313"/>
      <c r="S52" s="313"/>
      <c r="T52" s="312"/>
      <c r="U52" s="312"/>
      <c r="V52" s="312"/>
    </row>
    <row r="53" spans="1:22" ht="12.75">
      <c r="A53" s="312"/>
      <c r="B53" s="312"/>
      <c r="C53" s="313"/>
      <c r="D53" s="313"/>
      <c r="E53" s="313"/>
      <c r="F53" s="313"/>
      <c r="G53" s="313"/>
      <c r="H53" s="313"/>
      <c r="I53" s="313"/>
      <c r="J53" s="313"/>
      <c r="K53" s="313"/>
      <c r="L53" s="313"/>
      <c r="M53" s="313"/>
      <c r="N53" s="313"/>
      <c r="O53" s="313"/>
      <c r="P53" s="313"/>
      <c r="Q53" s="313"/>
      <c r="R53" s="313"/>
      <c r="S53" s="313"/>
      <c r="T53" s="312"/>
      <c r="U53" s="312"/>
      <c r="V53" s="312"/>
    </row>
    <row r="54" spans="1:22" ht="12.75">
      <c r="A54" s="312"/>
      <c r="B54" s="312"/>
      <c r="C54" s="313"/>
      <c r="D54" s="313"/>
      <c r="E54" s="313"/>
      <c r="F54" s="313"/>
      <c r="G54" s="313"/>
      <c r="H54" s="313"/>
      <c r="I54" s="313"/>
      <c r="J54" s="313"/>
      <c r="K54" s="313"/>
      <c r="L54" s="313"/>
      <c r="M54" s="313"/>
      <c r="N54" s="313"/>
      <c r="O54" s="313"/>
      <c r="P54" s="313"/>
      <c r="Q54" s="313"/>
      <c r="R54" s="313"/>
      <c r="S54" s="313"/>
      <c r="T54" s="312"/>
      <c r="U54" s="312"/>
      <c r="V54" s="312"/>
    </row>
    <row r="55" spans="1:22" ht="12.75">
      <c r="A55" s="312"/>
      <c r="B55" s="312"/>
      <c r="C55" s="313"/>
      <c r="D55" s="313"/>
      <c r="E55" s="313"/>
      <c r="F55" s="313"/>
      <c r="G55" s="313"/>
      <c r="H55" s="313"/>
      <c r="I55" s="313"/>
      <c r="J55" s="313"/>
      <c r="K55" s="313"/>
      <c r="L55" s="313"/>
      <c r="M55" s="313"/>
      <c r="N55" s="313"/>
      <c r="O55" s="313"/>
      <c r="P55" s="313"/>
      <c r="Q55" s="313"/>
      <c r="R55" s="313"/>
      <c r="S55" s="313"/>
      <c r="T55" s="312"/>
      <c r="U55" s="312"/>
      <c r="V55" s="312"/>
    </row>
    <row r="56" spans="1:22" ht="12.75">
      <c r="A56" s="312"/>
      <c r="B56" s="312"/>
      <c r="C56" s="313"/>
      <c r="D56" s="313"/>
      <c r="E56" s="313"/>
      <c r="F56" s="313"/>
      <c r="G56" s="313"/>
      <c r="H56" s="313"/>
      <c r="I56" s="313"/>
      <c r="J56" s="313"/>
      <c r="K56" s="313"/>
      <c r="L56" s="313"/>
      <c r="M56" s="313"/>
      <c r="N56" s="313"/>
      <c r="O56" s="313"/>
      <c r="P56" s="313"/>
      <c r="Q56" s="313"/>
      <c r="R56" s="313"/>
      <c r="S56" s="313"/>
      <c r="T56" s="312"/>
      <c r="U56" s="312"/>
      <c r="V56" s="312"/>
    </row>
    <row r="57" spans="1:22" ht="12.75">
      <c r="A57" s="312"/>
      <c r="B57" s="312"/>
      <c r="C57" s="313"/>
      <c r="D57" s="313"/>
      <c r="E57" s="313"/>
      <c r="F57" s="313"/>
      <c r="G57" s="313"/>
      <c r="H57" s="313"/>
      <c r="I57" s="313"/>
      <c r="J57" s="313"/>
      <c r="K57" s="313"/>
      <c r="L57" s="313"/>
      <c r="M57" s="313"/>
      <c r="N57" s="313"/>
      <c r="O57" s="313"/>
      <c r="P57" s="313"/>
      <c r="Q57" s="313"/>
      <c r="R57" s="313"/>
      <c r="S57" s="313"/>
      <c r="T57" s="312"/>
      <c r="U57" s="312"/>
      <c r="V57" s="312"/>
    </row>
  </sheetData>
  <sheetProtection password="8CB1" sheet="1" objects="1" scenarios="1"/>
  <mergeCells count="80">
    <mergeCell ref="V27:V28"/>
    <mergeCell ref="A27:A28"/>
    <mergeCell ref="N27:N28"/>
    <mergeCell ref="D33:F33"/>
    <mergeCell ref="A30:S30"/>
    <mergeCell ref="A32:G32"/>
    <mergeCell ref="A31:T31"/>
    <mergeCell ref="R2:V4"/>
    <mergeCell ref="R27:R28"/>
    <mergeCell ref="S27:S28"/>
    <mergeCell ref="T27:T28"/>
    <mergeCell ref="U27:U28"/>
    <mergeCell ref="K19:M19"/>
    <mergeCell ref="K20:M20"/>
    <mergeCell ref="R32:V32"/>
    <mergeCell ref="B27:B28"/>
    <mergeCell ref="A33:C33"/>
    <mergeCell ref="G34:H34"/>
    <mergeCell ref="O27:O28"/>
    <mergeCell ref="P27:P28"/>
    <mergeCell ref="Q27:Q28"/>
    <mergeCell ref="K27:M28"/>
    <mergeCell ref="K13:M13"/>
    <mergeCell ref="K14:M14"/>
    <mergeCell ref="K15:M15"/>
    <mergeCell ref="K16:M16"/>
    <mergeCell ref="K17:M17"/>
    <mergeCell ref="K18:M18"/>
    <mergeCell ref="S36:T36"/>
    <mergeCell ref="M34:T35"/>
    <mergeCell ref="S37:T37"/>
    <mergeCell ref="M36:N36"/>
    <mergeCell ref="O36:P36"/>
    <mergeCell ref="M37:N37"/>
    <mergeCell ref="O37:P37"/>
    <mergeCell ref="K9:M9"/>
    <mergeCell ref="K10:M10"/>
    <mergeCell ref="K11:M11"/>
    <mergeCell ref="K12:M12"/>
    <mergeCell ref="K5:M5"/>
    <mergeCell ref="K6:M6"/>
    <mergeCell ref="K7:M7"/>
    <mergeCell ref="K8:M8"/>
    <mergeCell ref="K24:M24"/>
    <mergeCell ref="K26:M26"/>
    <mergeCell ref="C27:C28"/>
    <mergeCell ref="E27:E28"/>
    <mergeCell ref="G27:G28"/>
    <mergeCell ref="I27:I28"/>
    <mergeCell ref="J27:J28"/>
    <mergeCell ref="G33:H33"/>
    <mergeCell ref="N2:Q4"/>
    <mergeCell ref="A2:M4"/>
    <mergeCell ref="K25:M25"/>
    <mergeCell ref="K21:M21"/>
    <mergeCell ref="K22:M22"/>
    <mergeCell ref="K23:M23"/>
    <mergeCell ref="D27:D28"/>
    <mergeCell ref="F27:F28"/>
    <mergeCell ref="H27:H28"/>
    <mergeCell ref="D36:F36"/>
    <mergeCell ref="D37:F37"/>
    <mergeCell ref="M44:Q44"/>
    <mergeCell ref="M45:Q45"/>
    <mergeCell ref="A39:Q39"/>
    <mergeCell ref="A40:O40"/>
    <mergeCell ref="A44:F44"/>
    <mergeCell ref="C42:F42"/>
    <mergeCell ref="A45:F45"/>
    <mergeCell ref="B37:C37"/>
    <mergeCell ref="G35:H35"/>
    <mergeCell ref="G36:H36"/>
    <mergeCell ref="G37:H37"/>
    <mergeCell ref="Q36:R36"/>
    <mergeCell ref="Q37:R37"/>
    <mergeCell ref="B34:C34"/>
    <mergeCell ref="B35:C35"/>
    <mergeCell ref="B36:C36"/>
    <mergeCell ref="D34:F34"/>
    <mergeCell ref="D35:F35"/>
  </mergeCells>
  <printOptions/>
  <pageMargins left="0" right="0" top="0.1968503937007874" bottom="0.1968503937007874" header="0" footer="0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3">
    <tabColor indexed="13"/>
  </sheetPr>
  <dimension ref="A1:S169"/>
  <sheetViews>
    <sheetView zoomScale="80" zoomScaleNormal="80" zoomScalePageLayoutView="0" workbookViewId="0" topLeftCell="A1">
      <selection activeCell="G9" sqref="G9:H9"/>
    </sheetView>
  </sheetViews>
  <sheetFormatPr defaultColWidth="9.140625" defaultRowHeight="12.75"/>
  <cols>
    <col min="4" max="4" width="7.421875" style="0" customWidth="1"/>
    <col min="5" max="5" width="4.00390625" style="0" customWidth="1"/>
    <col min="6" max="6" width="7.28125" style="0" customWidth="1"/>
    <col min="7" max="9" width="7.7109375" style="0" customWidth="1"/>
    <col min="10" max="10" width="7.57421875" style="0" customWidth="1"/>
    <col min="11" max="18" width="7.7109375" style="0" customWidth="1"/>
  </cols>
  <sheetData>
    <row r="1" spans="1:18" ht="15" customHeight="1">
      <c r="A1" s="764" t="s">
        <v>215</v>
      </c>
      <c r="B1" s="765"/>
      <c r="C1" s="765"/>
      <c r="D1" s="765"/>
      <c r="E1" s="765"/>
      <c r="F1" s="765"/>
      <c r="G1" s="765"/>
      <c r="H1" s="765"/>
      <c r="I1" s="765"/>
      <c r="J1" s="765"/>
      <c r="K1" s="765"/>
      <c r="L1" s="765"/>
      <c r="M1" s="765"/>
      <c r="N1" s="765"/>
      <c r="O1" s="765"/>
      <c r="P1" s="765"/>
      <c r="Q1" s="765"/>
      <c r="R1" s="766"/>
    </row>
    <row r="2" spans="1:18" ht="15">
      <c r="A2" s="767" t="s">
        <v>198</v>
      </c>
      <c r="B2" s="768"/>
      <c r="C2" s="768"/>
      <c r="D2" s="768"/>
      <c r="E2" s="768"/>
      <c r="F2" s="768"/>
      <c r="G2" s="768"/>
      <c r="H2" s="768"/>
      <c r="I2" s="768"/>
      <c r="J2" s="768"/>
      <c r="K2" s="768"/>
      <c r="L2" s="768"/>
      <c r="M2" s="768"/>
      <c r="N2" s="768"/>
      <c r="O2" s="768"/>
      <c r="P2" s="768"/>
      <c r="Q2" s="768"/>
      <c r="R2" s="769"/>
    </row>
    <row r="3" spans="1:18" ht="15" thickBot="1">
      <c r="A3" s="770" t="s">
        <v>385</v>
      </c>
      <c r="B3" s="771"/>
      <c r="C3" s="771"/>
      <c r="D3" s="771"/>
      <c r="E3" s="771"/>
      <c r="F3" s="771"/>
      <c r="G3" s="771"/>
      <c r="H3" s="771"/>
      <c r="I3" s="771"/>
      <c r="J3" s="771"/>
      <c r="K3" s="771"/>
      <c r="L3" s="771"/>
      <c r="M3" s="771"/>
      <c r="N3" s="771"/>
      <c r="O3" s="771"/>
      <c r="P3" s="771"/>
      <c r="Q3" s="771"/>
      <c r="R3" s="772"/>
    </row>
    <row r="4" spans="1:18" ht="15.75" customHeight="1">
      <c r="A4" s="773"/>
      <c r="B4" s="774"/>
      <c r="C4" s="774"/>
      <c r="D4" s="774"/>
      <c r="E4" s="774"/>
      <c r="F4" s="774"/>
      <c r="G4" s="775" t="s">
        <v>277</v>
      </c>
      <c r="H4" s="776"/>
      <c r="I4" s="776"/>
      <c r="J4" s="776"/>
      <c r="K4" s="776"/>
      <c r="L4" s="776"/>
      <c r="M4" s="776"/>
      <c r="N4" s="776"/>
      <c r="O4" s="776"/>
      <c r="P4" s="776"/>
      <c r="Q4" s="776"/>
      <c r="R4" s="777"/>
    </row>
    <row r="5" spans="1:18" ht="15.75" customHeight="1" thickBot="1">
      <c r="A5" s="755" t="s">
        <v>200</v>
      </c>
      <c r="B5" s="756"/>
      <c r="C5" s="756"/>
      <c r="D5" s="756"/>
      <c r="E5" s="756"/>
      <c r="F5" s="756"/>
      <c r="G5" s="789" t="s">
        <v>199</v>
      </c>
      <c r="H5" s="790"/>
      <c r="I5" s="790"/>
      <c r="J5" s="790"/>
      <c r="K5" s="790"/>
      <c r="L5" s="790"/>
      <c r="M5" s="790"/>
      <c r="N5" s="790"/>
      <c r="O5" s="790"/>
      <c r="P5" s="790"/>
      <c r="Q5" s="790"/>
      <c r="R5" s="791"/>
    </row>
    <row r="6" spans="1:18" ht="18" customHeight="1" thickBot="1">
      <c r="A6" s="753"/>
      <c r="B6" s="754"/>
      <c r="C6" s="754"/>
      <c r="D6" s="754"/>
      <c r="E6" s="754"/>
      <c r="F6" s="757"/>
      <c r="G6" s="785" t="s">
        <v>57</v>
      </c>
      <c r="H6" s="784"/>
      <c r="I6" s="785" t="s">
        <v>201</v>
      </c>
      <c r="J6" s="786"/>
      <c r="K6" s="785" t="s">
        <v>202</v>
      </c>
      <c r="L6" s="784"/>
      <c r="M6" s="783" t="s">
        <v>203</v>
      </c>
      <c r="N6" s="786"/>
      <c r="O6" s="785" t="s">
        <v>204</v>
      </c>
      <c r="P6" s="784"/>
      <c r="Q6" s="783" t="s">
        <v>205</v>
      </c>
      <c r="R6" s="784"/>
    </row>
    <row r="7" spans="1:18" ht="15.75" customHeight="1" thickBot="1">
      <c r="A7" s="758"/>
      <c r="B7" s="759"/>
      <c r="C7" s="759"/>
      <c r="D7" s="759"/>
      <c r="E7" s="759"/>
      <c r="F7" s="760"/>
      <c r="G7" s="794" t="s">
        <v>206</v>
      </c>
      <c r="H7" s="795"/>
      <c r="I7" s="794" t="s">
        <v>206</v>
      </c>
      <c r="J7" s="795"/>
      <c r="K7" s="794" t="s">
        <v>206</v>
      </c>
      <c r="L7" s="795"/>
      <c r="M7" s="794" t="s">
        <v>206</v>
      </c>
      <c r="N7" s="795"/>
      <c r="O7" s="794" t="s">
        <v>206</v>
      </c>
      <c r="P7" s="795"/>
      <c r="Q7" s="794" t="s">
        <v>206</v>
      </c>
      <c r="R7" s="795"/>
    </row>
    <row r="8" spans="1:18" ht="21" customHeight="1">
      <c r="A8" s="761" t="s">
        <v>364</v>
      </c>
      <c r="B8" s="762"/>
      <c r="C8" s="762"/>
      <c r="D8" s="762"/>
      <c r="E8" s="762"/>
      <c r="F8" s="763"/>
      <c r="G8" s="787">
        <v>1</v>
      </c>
      <c r="H8" s="796"/>
      <c r="I8" s="787">
        <v>2</v>
      </c>
      <c r="J8" s="788"/>
      <c r="K8" s="796">
        <v>3</v>
      </c>
      <c r="L8" s="788"/>
      <c r="M8" s="787">
        <v>4</v>
      </c>
      <c r="N8" s="788"/>
      <c r="O8" s="787">
        <v>5</v>
      </c>
      <c r="P8" s="788"/>
      <c r="Q8" s="787">
        <v>5</v>
      </c>
      <c r="R8" s="788"/>
    </row>
    <row r="9" spans="1:19" ht="16.5" customHeight="1">
      <c r="A9" s="750" t="s">
        <v>207</v>
      </c>
      <c r="B9" s="728"/>
      <c r="C9" s="728"/>
      <c r="D9" s="728"/>
      <c r="E9" s="728"/>
      <c r="F9" s="729"/>
      <c r="G9" s="736" t="str">
        <f>+Tariffe!B2</f>
        <v>2,63</v>
      </c>
      <c r="H9" s="737"/>
      <c r="I9" s="736" t="str">
        <f>+Tariffe!B3</f>
        <v>1,88</v>
      </c>
      <c r="J9" s="737"/>
      <c r="K9" s="736" t="str">
        <f>+Tariffe!B4</f>
        <v>1,87</v>
      </c>
      <c r="L9" s="737"/>
      <c r="M9" s="736" t="str">
        <f>+Tariffe!B5</f>
        <v>1,87</v>
      </c>
      <c r="N9" s="737"/>
      <c r="O9" s="736" t="str">
        <f>+Tariffe!B6</f>
        <v>5,29</v>
      </c>
      <c r="P9" s="737"/>
      <c r="Q9" s="736" t="str">
        <f>+Tariffe!B6</f>
        <v>5,29</v>
      </c>
      <c r="R9" s="737"/>
      <c r="S9" s="19"/>
    </row>
    <row r="10" spans="1:19" ht="16.5" customHeight="1" thickBot="1">
      <c r="A10" s="797" t="s">
        <v>208</v>
      </c>
      <c r="B10" s="798"/>
      <c r="C10" s="798"/>
      <c r="D10" s="798"/>
      <c r="E10" s="798"/>
      <c r="F10" s="799"/>
      <c r="G10" s="726" t="str">
        <f>+Tariffe!C2</f>
        <v>6,28</v>
      </c>
      <c r="H10" s="727"/>
      <c r="I10" s="736" t="str">
        <f>+Tariffe!C3</f>
        <v>5,71</v>
      </c>
      <c r="J10" s="737"/>
      <c r="K10" s="726" t="str">
        <f>+Tariffe!C4</f>
        <v>5,71</v>
      </c>
      <c r="L10" s="727"/>
      <c r="M10" s="726" t="str">
        <f>+Tariffe!C5</f>
        <v>5,71</v>
      </c>
      <c r="N10" s="727"/>
      <c r="O10" s="726" t="str">
        <f>+Tariffe!C6</f>
        <v>8,53</v>
      </c>
      <c r="P10" s="727"/>
      <c r="Q10" s="726" t="str">
        <f>+Tariffe!C6</f>
        <v>8,53</v>
      </c>
      <c r="R10" s="727"/>
      <c r="S10" s="19"/>
    </row>
    <row r="11" spans="1:19" ht="20.25" customHeight="1">
      <c r="A11" s="761" t="s">
        <v>209</v>
      </c>
      <c r="B11" s="762"/>
      <c r="C11" s="762"/>
      <c r="D11" s="762"/>
      <c r="E11" s="762"/>
      <c r="F11" s="763"/>
      <c r="G11" s="787">
        <v>6</v>
      </c>
      <c r="H11" s="788"/>
      <c r="I11" s="787">
        <v>7</v>
      </c>
      <c r="J11" s="788"/>
      <c r="K11" s="787">
        <v>8</v>
      </c>
      <c r="L11" s="788"/>
      <c r="M11" s="787">
        <v>9</v>
      </c>
      <c r="N11" s="788"/>
      <c r="O11" s="787">
        <v>10</v>
      </c>
      <c r="P11" s="788"/>
      <c r="Q11" s="787">
        <v>11</v>
      </c>
      <c r="R11" s="788"/>
      <c r="S11" s="19"/>
    </row>
    <row r="12" spans="1:19" ht="16.5" customHeight="1">
      <c r="A12" s="750" t="s">
        <v>207</v>
      </c>
      <c r="B12" s="728"/>
      <c r="C12" s="728"/>
      <c r="D12" s="728"/>
      <c r="E12" s="728"/>
      <c r="F12" s="729"/>
      <c r="G12" s="736" t="str">
        <f>+Tariffe!B7</f>
        <v>2,86</v>
      </c>
      <c r="H12" s="737"/>
      <c r="I12" s="736" t="str">
        <f>+Tariffe!B8</f>
        <v>2,63</v>
      </c>
      <c r="J12" s="737"/>
      <c r="K12" s="736" t="str">
        <f>+Tariffe!B9</f>
        <v>3,44</v>
      </c>
      <c r="L12" s="737"/>
      <c r="M12" s="736" t="str">
        <f>+Tariffe!B10</f>
        <v>3,44</v>
      </c>
      <c r="N12" s="737"/>
      <c r="O12" s="736" t="str">
        <f>+Tariffe!B11</f>
        <v>8,46</v>
      </c>
      <c r="P12" s="737"/>
      <c r="Q12" s="736" t="str">
        <f>+Tariffe!B12</f>
        <v>8,46</v>
      </c>
      <c r="R12" s="737"/>
      <c r="S12" s="19"/>
    </row>
    <row r="13" spans="1:19" ht="16.5" customHeight="1" thickBot="1">
      <c r="A13" s="751" t="s">
        <v>208</v>
      </c>
      <c r="B13" s="781"/>
      <c r="C13" s="781"/>
      <c r="D13" s="781"/>
      <c r="E13" s="781"/>
      <c r="F13" s="782"/>
      <c r="G13" s="726" t="str">
        <f>+Tariffe!C7</f>
        <v>6,28</v>
      </c>
      <c r="H13" s="727"/>
      <c r="I13" s="726" t="str">
        <f>+Tariffe!C8</f>
        <v>5,71</v>
      </c>
      <c r="J13" s="727"/>
      <c r="K13" s="726" t="str">
        <f>+Tariffe!C9</f>
        <v>6,36</v>
      </c>
      <c r="L13" s="727"/>
      <c r="M13" s="726" t="str">
        <f>+Tariffe!C10</f>
        <v>5,71</v>
      </c>
      <c r="N13" s="727"/>
      <c r="O13" s="726" t="str">
        <f>+Tariffe!C11</f>
        <v>11,85</v>
      </c>
      <c r="P13" s="727"/>
      <c r="Q13" s="726" t="str">
        <f>+Tariffe!C12</f>
        <v>12,81</v>
      </c>
      <c r="R13" s="727"/>
      <c r="S13" s="19"/>
    </row>
    <row r="14" spans="1:19" ht="21" customHeight="1">
      <c r="A14" s="761" t="s">
        <v>378</v>
      </c>
      <c r="B14" s="762"/>
      <c r="C14" s="762"/>
      <c r="D14" s="762"/>
      <c r="E14" s="762"/>
      <c r="F14" s="762"/>
      <c r="G14" s="732">
        <v>12</v>
      </c>
      <c r="H14" s="733"/>
      <c r="I14" s="732">
        <v>13</v>
      </c>
      <c r="J14" s="733"/>
      <c r="K14" s="732">
        <v>14</v>
      </c>
      <c r="L14" s="733"/>
      <c r="M14" s="732">
        <v>15</v>
      </c>
      <c r="N14" s="733"/>
      <c r="O14" s="732">
        <v>16</v>
      </c>
      <c r="P14" s="733"/>
      <c r="Q14" s="732">
        <v>17</v>
      </c>
      <c r="R14" s="733"/>
      <c r="S14" s="19"/>
    </row>
    <row r="15" spans="1:19" ht="16.5" customHeight="1">
      <c r="A15" s="750" t="s">
        <v>210</v>
      </c>
      <c r="B15" s="728"/>
      <c r="C15" s="728"/>
      <c r="D15" s="728"/>
      <c r="E15" s="728"/>
      <c r="F15" s="728"/>
      <c r="G15" s="736" t="str">
        <f>+Tariffe!B13</f>
        <v>6,23</v>
      </c>
      <c r="H15" s="737"/>
      <c r="I15" s="736" t="str">
        <f>+Tariffe!B14</f>
        <v>6,23</v>
      </c>
      <c r="J15" s="737"/>
      <c r="K15" s="736" t="str">
        <f>+Tariffe!B15</f>
        <v>7,46</v>
      </c>
      <c r="L15" s="737"/>
      <c r="M15" s="736" t="str">
        <f>+Tariffe!B16</f>
        <v>7,46</v>
      </c>
      <c r="N15" s="737"/>
      <c r="O15" s="736" t="str">
        <f>+Tariffe!B17</f>
        <v>10,05</v>
      </c>
      <c r="P15" s="737"/>
      <c r="Q15" s="736" t="str">
        <f>+Tariffe!B18</f>
        <v>10,58</v>
      </c>
      <c r="R15" s="737"/>
      <c r="S15" s="19"/>
    </row>
    <row r="16" spans="1:19" ht="16.5" customHeight="1" thickBot="1">
      <c r="A16" s="750" t="s">
        <v>208</v>
      </c>
      <c r="B16" s="728"/>
      <c r="C16" s="728"/>
      <c r="D16" s="728"/>
      <c r="E16" s="728"/>
      <c r="F16" s="728"/>
      <c r="G16" s="726" t="str">
        <f>+Tariffe!C13</f>
        <v>18,98</v>
      </c>
      <c r="H16" s="727"/>
      <c r="I16" s="726" t="str">
        <f>+Tariffe!C14</f>
        <v>19,00</v>
      </c>
      <c r="J16" s="727"/>
      <c r="K16" s="726" t="str">
        <f>+Tariffe!C15</f>
        <v>19,00</v>
      </c>
      <c r="L16" s="727"/>
      <c r="M16" s="726" t="str">
        <f>+Tariffe!C16</f>
        <v>19,00</v>
      </c>
      <c r="N16" s="727"/>
      <c r="O16" s="726" t="str">
        <f>+Tariffe!C17</f>
        <v>22,41</v>
      </c>
      <c r="P16" s="727"/>
      <c r="Q16" s="726" t="str">
        <f>+Tariffe!C18</f>
        <v>23,48</v>
      </c>
      <c r="R16" s="727"/>
      <c r="S16" s="19"/>
    </row>
    <row r="17" spans="1:19" ht="21" customHeight="1">
      <c r="A17" s="761" t="s">
        <v>366</v>
      </c>
      <c r="B17" s="780"/>
      <c r="C17" s="780"/>
      <c r="D17" s="780"/>
      <c r="E17" s="780"/>
      <c r="F17" s="780"/>
      <c r="G17" s="738"/>
      <c r="H17" s="746"/>
      <c r="I17" s="732">
        <v>18</v>
      </c>
      <c r="J17" s="733"/>
      <c r="K17" s="732">
        <v>19</v>
      </c>
      <c r="L17" s="733"/>
      <c r="M17" s="732">
        <v>20</v>
      </c>
      <c r="N17" s="733"/>
      <c r="O17" s="732">
        <v>16</v>
      </c>
      <c r="P17" s="733"/>
      <c r="Q17" s="732">
        <v>17</v>
      </c>
      <c r="R17" s="733"/>
      <c r="S17" s="19"/>
    </row>
    <row r="18" spans="1:19" ht="16.5" customHeight="1" thickBot="1">
      <c r="A18" s="753" t="s">
        <v>212</v>
      </c>
      <c r="B18" s="754"/>
      <c r="C18" s="754"/>
      <c r="D18" s="754"/>
      <c r="E18" s="754"/>
      <c r="F18" s="754"/>
      <c r="G18" s="740"/>
      <c r="H18" s="747"/>
      <c r="I18" s="778"/>
      <c r="J18" s="779"/>
      <c r="K18" s="778"/>
      <c r="L18" s="779"/>
      <c r="M18" s="778"/>
      <c r="N18" s="779"/>
      <c r="O18" s="392"/>
      <c r="P18" s="393"/>
      <c r="Q18" s="394"/>
      <c r="R18" s="395"/>
      <c r="S18" s="19"/>
    </row>
    <row r="19" spans="1:19" ht="16.5" customHeight="1">
      <c r="A19" s="750" t="s">
        <v>210</v>
      </c>
      <c r="B19" s="728"/>
      <c r="C19" s="728"/>
      <c r="D19" s="728"/>
      <c r="E19" s="728"/>
      <c r="F19" s="728"/>
      <c r="G19" s="740"/>
      <c r="H19" s="747"/>
      <c r="I19" s="736" t="str">
        <f>+Tariffe!B19</f>
        <v>8,04</v>
      </c>
      <c r="J19" s="737"/>
      <c r="K19" s="736" t="str">
        <f>+Tariffe!B20</f>
        <v>10,05</v>
      </c>
      <c r="L19" s="737"/>
      <c r="M19" s="736" t="str">
        <f>+Tariffe!B21</f>
        <v>8,71</v>
      </c>
      <c r="N19" s="737"/>
      <c r="O19" s="734" t="str">
        <f>+Tariffe!B17</f>
        <v>10,05</v>
      </c>
      <c r="P19" s="735"/>
      <c r="Q19" s="736" t="str">
        <f>+Tariffe!B18</f>
        <v>10,58</v>
      </c>
      <c r="R19" s="737"/>
      <c r="S19" s="19"/>
    </row>
    <row r="20" spans="1:19" ht="16.5" customHeight="1" thickBot="1">
      <c r="A20" s="751" t="s">
        <v>208</v>
      </c>
      <c r="B20" s="752"/>
      <c r="C20" s="752"/>
      <c r="D20" s="752"/>
      <c r="E20" s="752"/>
      <c r="F20" s="752"/>
      <c r="G20" s="742"/>
      <c r="H20" s="748"/>
      <c r="I20" s="726" t="str">
        <f>+Tariffe!C19</f>
        <v>26,84</v>
      </c>
      <c r="J20" s="727"/>
      <c r="K20" s="726" t="str">
        <f>+Tariffe!C20</f>
        <v>26,68</v>
      </c>
      <c r="L20" s="727"/>
      <c r="M20" s="726" t="str">
        <f>+Tariffe!C21</f>
        <v>26,68</v>
      </c>
      <c r="N20" s="727"/>
      <c r="O20" s="726" t="str">
        <f>+Tariffe!C17</f>
        <v>22,41</v>
      </c>
      <c r="P20" s="727"/>
      <c r="Q20" s="726" t="str">
        <f>+Tariffe!C18</f>
        <v>23,48</v>
      </c>
      <c r="R20" s="727"/>
      <c r="S20" s="19"/>
    </row>
    <row r="21" spans="1:19" ht="21" customHeight="1" thickBot="1">
      <c r="A21" s="753" t="s">
        <v>213</v>
      </c>
      <c r="B21" s="754"/>
      <c r="C21" s="754"/>
      <c r="D21" s="754"/>
      <c r="E21" s="754"/>
      <c r="F21" s="754"/>
      <c r="G21" s="738"/>
      <c r="H21" s="746"/>
      <c r="I21" s="792">
        <v>21</v>
      </c>
      <c r="J21" s="793"/>
      <c r="K21" s="792">
        <v>22</v>
      </c>
      <c r="L21" s="793"/>
      <c r="M21" s="792">
        <v>23</v>
      </c>
      <c r="N21" s="793"/>
      <c r="O21" s="738"/>
      <c r="P21" s="746"/>
      <c r="Q21" s="739"/>
      <c r="R21" s="746"/>
      <c r="S21" s="19"/>
    </row>
    <row r="22" spans="1:19" ht="16.5" customHeight="1">
      <c r="A22" s="750" t="s">
        <v>210</v>
      </c>
      <c r="B22" s="728"/>
      <c r="C22" s="728"/>
      <c r="D22" s="728"/>
      <c r="E22" s="728"/>
      <c r="F22" s="728"/>
      <c r="G22" s="740"/>
      <c r="H22" s="747"/>
      <c r="I22" s="734" t="str">
        <f>+Tariffe!B22</f>
        <v>7,15</v>
      </c>
      <c r="J22" s="735"/>
      <c r="K22" s="734" t="str">
        <f>+Tariffe!B23</f>
        <v>8,94</v>
      </c>
      <c r="L22" s="735"/>
      <c r="M22" s="734" t="str">
        <f>+Tariffe!B24</f>
        <v>7,75</v>
      </c>
      <c r="N22" s="735"/>
      <c r="O22" s="740"/>
      <c r="P22" s="747"/>
      <c r="Q22" s="741"/>
      <c r="R22" s="747"/>
      <c r="S22" s="19"/>
    </row>
    <row r="23" spans="1:19" ht="16.5" customHeight="1" thickBot="1">
      <c r="A23" s="751" t="s">
        <v>208</v>
      </c>
      <c r="B23" s="752"/>
      <c r="C23" s="752"/>
      <c r="D23" s="752"/>
      <c r="E23" s="752"/>
      <c r="F23" s="752"/>
      <c r="G23" s="742"/>
      <c r="H23" s="748"/>
      <c r="I23" s="726" t="str">
        <f>+Tariffe!C22</f>
        <v>23,88</v>
      </c>
      <c r="J23" s="727"/>
      <c r="K23" s="726" t="str">
        <f>+Tariffe!C23</f>
        <v>23,74</v>
      </c>
      <c r="L23" s="727"/>
      <c r="M23" s="726" t="str">
        <f>+Tariffe!C24</f>
        <v>23,74</v>
      </c>
      <c r="N23" s="727"/>
      <c r="O23" s="742"/>
      <c r="P23" s="748"/>
      <c r="Q23" s="743"/>
      <c r="R23" s="748"/>
      <c r="S23" s="19"/>
    </row>
    <row r="24" spans="1:19" ht="21" customHeight="1" thickBot="1">
      <c r="A24" s="753" t="s">
        <v>214</v>
      </c>
      <c r="B24" s="754"/>
      <c r="C24" s="754"/>
      <c r="D24" s="754"/>
      <c r="E24" s="754"/>
      <c r="F24" s="754"/>
      <c r="G24" s="738"/>
      <c r="H24" s="746"/>
      <c r="I24" s="744">
        <v>24</v>
      </c>
      <c r="J24" s="745"/>
      <c r="K24" s="744">
        <v>25</v>
      </c>
      <c r="L24" s="745"/>
      <c r="M24" s="744">
        <v>26</v>
      </c>
      <c r="N24" s="749"/>
      <c r="O24" s="738"/>
      <c r="P24" s="746"/>
      <c r="Q24" s="739"/>
      <c r="R24" s="746"/>
      <c r="S24" s="19"/>
    </row>
    <row r="25" spans="1:19" ht="17.25" customHeight="1">
      <c r="A25" s="750" t="s">
        <v>210</v>
      </c>
      <c r="B25" s="728"/>
      <c r="C25" s="728"/>
      <c r="D25" s="728"/>
      <c r="E25" s="728"/>
      <c r="F25" s="728"/>
      <c r="G25" s="740"/>
      <c r="H25" s="747"/>
      <c r="I25" s="734" t="str">
        <f>+Tariffe!B25</f>
        <v>6,35</v>
      </c>
      <c r="J25" s="735"/>
      <c r="K25" s="734" t="str">
        <f>+Tariffe!B26</f>
        <v>7,96</v>
      </c>
      <c r="L25" s="735"/>
      <c r="M25" s="734" t="str">
        <f>+Tariffe!B27</f>
        <v>6,90</v>
      </c>
      <c r="N25" s="735"/>
      <c r="O25" s="740"/>
      <c r="P25" s="747"/>
      <c r="Q25" s="741"/>
      <c r="R25" s="747"/>
      <c r="S25" s="19"/>
    </row>
    <row r="26" spans="1:19" ht="16.5" customHeight="1" thickBot="1">
      <c r="A26" s="751" t="s">
        <v>208</v>
      </c>
      <c r="B26" s="752"/>
      <c r="C26" s="752"/>
      <c r="D26" s="752"/>
      <c r="E26" s="752"/>
      <c r="F26" s="752"/>
      <c r="G26" s="742"/>
      <c r="H26" s="748"/>
      <c r="I26" s="726" t="str">
        <f>+Tariffe!C25</f>
        <v>21,15</v>
      </c>
      <c r="J26" s="727"/>
      <c r="K26" s="726" t="str">
        <f>+Tariffe!C26</f>
        <v>21,12</v>
      </c>
      <c r="L26" s="727"/>
      <c r="M26" s="726" t="str">
        <f>+Tariffe!C27</f>
        <v>21,12</v>
      </c>
      <c r="N26" s="727"/>
      <c r="O26" s="742"/>
      <c r="P26" s="748"/>
      <c r="Q26" s="743"/>
      <c r="R26" s="748"/>
      <c r="S26" s="19"/>
    </row>
    <row r="27" spans="1:19" ht="21" customHeight="1" thickBot="1">
      <c r="A27" s="753" t="s">
        <v>380</v>
      </c>
      <c r="B27" s="754"/>
      <c r="C27" s="754"/>
      <c r="D27" s="754"/>
      <c r="E27" s="754"/>
      <c r="F27" s="754"/>
      <c r="G27" s="738"/>
      <c r="H27" s="746"/>
      <c r="I27" s="738"/>
      <c r="J27" s="746"/>
      <c r="K27" s="738"/>
      <c r="L27" s="746"/>
      <c r="M27" s="738"/>
      <c r="N27" s="739"/>
      <c r="O27" s="744">
        <v>27</v>
      </c>
      <c r="P27" s="745"/>
      <c r="Q27" s="739"/>
      <c r="R27" s="746"/>
      <c r="S27" s="19"/>
    </row>
    <row r="28" spans="1:19" ht="17.25" customHeight="1">
      <c r="A28" s="730" t="s">
        <v>381</v>
      </c>
      <c r="B28" s="731"/>
      <c r="C28" s="731"/>
      <c r="D28" s="728" t="s">
        <v>207</v>
      </c>
      <c r="E28" s="728"/>
      <c r="F28" s="729"/>
      <c r="G28" s="740"/>
      <c r="H28" s="747"/>
      <c r="I28" s="740"/>
      <c r="J28" s="747"/>
      <c r="K28" s="740"/>
      <c r="L28" s="747"/>
      <c r="M28" s="740"/>
      <c r="N28" s="741"/>
      <c r="O28" s="736" t="str">
        <f>+Tariffe!B28</f>
        <v>9,34</v>
      </c>
      <c r="P28" s="737"/>
      <c r="Q28" s="741"/>
      <c r="R28" s="747"/>
      <c r="S28" s="19"/>
    </row>
    <row r="29" spans="1:19" ht="16.5" customHeight="1" thickBot="1">
      <c r="A29" s="751" t="s">
        <v>208</v>
      </c>
      <c r="B29" s="752"/>
      <c r="C29" s="752"/>
      <c r="D29" s="752"/>
      <c r="E29" s="752"/>
      <c r="F29" s="752"/>
      <c r="G29" s="742"/>
      <c r="H29" s="748"/>
      <c r="I29" s="742"/>
      <c r="J29" s="748"/>
      <c r="K29" s="742"/>
      <c r="L29" s="748"/>
      <c r="M29" s="742"/>
      <c r="N29" s="743"/>
      <c r="O29" s="726" t="str">
        <f>+Tariffe!C28</f>
        <v>28,48</v>
      </c>
      <c r="P29" s="727"/>
      <c r="Q29" s="743"/>
      <c r="R29" s="748"/>
      <c r="S29" s="19"/>
    </row>
    <row r="30" spans="1:18" ht="12.75">
      <c r="A30" s="174"/>
      <c r="B30" s="174"/>
      <c r="C30" s="174"/>
      <c r="D30" s="174"/>
      <c r="E30" s="174"/>
      <c r="F30" s="174"/>
      <c r="G30" s="190"/>
      <c r="H30" s="190"/>
      <c r="I30" s="190"/>
      <c r="J30" s="190"/>
      <c r="K30" s="190"/>
      <c r="L30" s="190"/>
      <c r="M30" s="190"/>
      <c r="N30" s="190"/>
      <c r="O30" s="190"/>
      <c r="P30" s="190"/>
      <c r="Q30" s="190"/>
      <c r="R30" s="190"/>
    </row>
    <row r="31" spans="1:18" ht="12.75">
      <c r="A31" s="171"/>
      <c r="B31" s="171"/>
      <c r="C31" s="171"/>
      <c r="D31" s="171"/>
      <c r="E31" s="171"/>
      <c r="F31" s="171"/>
      <c r="G31" s="149"/>
      <c r="H31" s="149"/>
      <c r="I31" s="149"/>
      <c r="J31" s="149"/>
      <c r="K31" s="149"/>
      <c r="L31" s="149"/>
      <c r="M31" s="149"/>
      <c r="N31" s="149"/>
      <c r="O31" s="149"/>
      <c r="P31" s="149"/>
      <c r="Q31" s="149"/>
      <c r="R31" s="149"/>
    </row>
    <row r="32" spans="1:18" ht="14.25">
      <c r="A32" s="170"/>
      <c r="B32" s="173"/>
      <c r="C32" s="173"/>
      <c r="D32" s="173"/>
      <c r="E32" s="173"/>
      <c r="F32" s="173"/>
      <c r="G32" s="173"/>
      <c r="H32" s="173"/>
      <c r="I32" s="173"/>
      <c r="J32" s="173"/>
      <c r="K32" s="173"/>
      <c r="L32" s="173"/>
      <c r="M32" s="173"/>
      <c r="N32" s="173"/>
      <c r="O32" s="173"/>
      <c r="P32" s="173"/>
      <c r="Q32" s="173"/>
      <c r="R32" s="173"/>
    </row>
    <row r="33" spans="1:18" ht="15">
      <c r="A33" s="169"/>
      <c r="B33" s="169"/>
      <c r="C33" s="169"/>
      <c r="D33" s="169"/>
      <c r="E33" s="169"/>
      <c r="F33" s="169"/>
      <c r="G33" s="169"/>
      <c r="H33" s="169"/>
      <c r="I33" s="169"/>
      <c r="J33" s="169"/>
      <c r="K33" s="169"/>
      <c r="L33" s="169"/>
      <c r="M33" s="169"/>
      <c r="N33" s="169"/>
      <c r="O33" s="169"/>
      <c r="P33" s="169"/>
      <c r="Q33" s="169"/>
      <c r="R33" s="169"/>
    </row>
    <row r="34" spans="1:18" ht="14.25">
      <c r="A34" s="170"/>
      <c r="B34" s="170"/>
      <c r="C34" s="170"/>
      <c r="D34" s="170"/>
      <c r="E34" s="170"/>
      <c r="F34" s="170"/>
      <c r="G34" s="170"/>
      <c r="H34" s="170"/>
      <c r="I34" s="170"/>
      <c r="J34" s="170"/>
      <c r="K34" s="170"/>
      <c r="L34" s="170"/>
      <c r="M34" s="170"/>
      <c r="N34" s="170"/>
      <c r="O34" s="170"/>
      <c r="P34" s="170"/>
      <c r="Q34" s="170"/>
      <c r="R34" s="170"/>
    </row>
    <row r="35" spans="1:18" ht="14.25">
      <c r="A35" s="170"/>
      <c r="B35" s="170"/>
      <c r="C35" s="170"/>
      <c r="D35" s="170"/>
      <c r="E35" s="170"/>
      <c r="F35" s="170"/>
      <c r="G35" s="170"/>
      <c r="H35" s="170"/>
      <c r="I35" s="170"/>
      <c r="J35" s="170"/>
      <c r="K35" s="170"/>
      <c r="L35" s="170"/>
      <c r="M35" s="170"/>
      <c r="N35" s="170"/>
      <c r="O35" s="170"/>
      <c r="P35" s="170"/>
      <c r="Q35" s="170"/>
      <c r="R35" s="170"/>
    </row>
    <row r="36" spans="1:18" ht="14.25">
      <c r="A36" s="170"/>
      <c r="B36" s="170"/>
      <c r="C36" s="170"/>
      <c r="D36" s="170"/>
      <c r="E36" s="170"/>
      <c r="F36" s="170"/>
      <c r="G36" s="170"/>
      <c r="H36" s="170"/>
      <c r="I36" s="170"/>
      <c r="J36" s="170"/>
      <c r="K36" s="170"/>
      <c r="L36" s="170"/>
      <c r="M36" s="170"/>
      <c r="N36" s="170"/>
      <c r="O36" s="170"/>
      <c r="P36" s="170"/>
      <c r="Q36" s="170"/>
      <c r="R36" s="170"/>
    </row>
    <row r="37" spans="1:18" ht="12.75">
      <c r="A37" s="171"/>
      <c r="B37" s="171"/>
      <c r="C37" s="171"/>
      <c r="D37" s="171"/>
      <c r="E37" s="171"/>
      <c r="F37" s="171"/>
      <c r="G37" s="172"/>
      <c r="H37" s="172"/>
      <c r="I37" s="172"/>
      <c r="J37" s="172"/>
      <c r="K37" s="172"/>
      <c r="L37" s="172"/>
      <c r="M37" s="172"/>
      <c r="N37" s="172"/>
      <c r="O37" s="172"/>
      <c r="P37" s="172"/>
      <c r="Q37" s="172"/>
      <c r="R37" s="172"/>
    </row>
    <row r="38" spans="1:18" ht="12.75">
      <c r="A38" s="172"/>
      <c r="B38" s="172"/>
      <c r="C38" s="172"/>
      <c r="D38" s="172"/>
      <c r="E38" s="172"/>
      <c r="F38" s="172"/>
      <c r="G38" s="172"/>
      <c r="H38" s="172"/>
      <c r="I38" s="172"/>
      <c r="J38" s="172"/>
      <c r="K38" s="172"/>
      <c r="L38" s="172"/>
      <c r="M38" s="172"/>
      <c r="N38" s="172"/>
      <c r="O38" s="172"/>
      <c r="P38" s="172"/>
      <c r="Q38" s="172"/>
      <c r="R38" s="172"/>
    </row>
    <row r="39" spans="1:19" ht="12.75">
      <c r="A39" s="196"/>
      <c r="B39" s="196"/>
      <c r="C39" s="196"/>
      <c r="D39" s="196"/>
      <c r="E39" s="196"/>
      <c r="F39" s="196"/>
      <c r="G39" s="197"/>
      <c r="H39" s="197"/>
      <c r="I39" s="197"/>
      <c r="J39" s="197"/>
      <c r="K39" s="197"/>
      <c r="L39" s="197"/>
      <c r="M39" s="197"/>
      <c r="N39" s="197"/>
      <c r="O39" s="197"/>
      <c r="P39" s="197"/>
      <c r="Q39" s="197"/>
      <c r="R39" s="197"/>
      <c r="S39" s="198"/>
    </row>
    <row r="40" spans="1:19" ht="16.5" customHeight="1">
      <c r="A40" s="196"/>
      <c r="B40" s="196"/>
      <c r="C40" s="196"/>
      <c r="D40" s="196"/>
      <c r="E40" s="196"/>
      <c r="F40" s="196"/>
      <c r="G40" s="199"/>
      <c r="H40" s="200"/>
      <c r="I40" s="200"/>
      <c r="J40" s="200"/>
      <c r="K40" s="200"/>
      <c r="L40" s="200"/>
      <c r="M40" s="200"/>
      <c r="N40" s="200"/>
      <c r="O40" s="200"/>
      <c r="P40" s="200"/>
      <c r="Q40" s="199"/>
      <c r="R40" s="200"/>
      <c r="S40" s="198"/>
    </row>
    <row r="41" spans="1:19" ht="17.25" customHeight="1">
      <c r="A41" s="201"/>
      <c r="B41" s="201"/>
      <c r="C41" s="201"/>
      <c r="D41" s="201"/>
      <c r="E41" s="201"/>
      <c r="F41" s="201"/>
      <c r="G41" s="197"/>
      <c r="H41" s="202"/>
      <c r="I41" s="202"/>
      <c r="J41" s="202"/>
      <c r="K41" s="202"/>
      <c r="L41" s="202"/>
      <c r="M41" s="202"/>
      <c r="N41" s="202"/>
      <c r="O41" s="202"/>
      <c r="P41" s="202"/>
      <c r="Q41" s="197"/>
      <c r="R41" s="202"/>
      <c r="S41" s="198"/>
    </row>
    <row r="42" spans="1:19" ht="17.25" customHeight="1">
      <c r="A42" s="203"/>
      <c r="B42" s="203"/>
      <c r="C42" s="203"/>
      <c r="D42" s="203"/>
      <c r="E42" s="203"/>
      <c r="F42" s="203"/>
      <c r="G42" s="204"/>
      <c r="H42" s="205"/>
      <c r="I42" s="205"/>
      <c r="J42" s="205"/>
      <c r="K42" s="205"/>
      <c r="L42" s="205"/>
      <c r="M42" s="205"/>
      <c r="N42" s="205"/>
      <c r="O42" s="205"/>
      <c r="P42" s="205"/>
      <c r="Q42" s="204"/>
      <c r="R42" s="205"/>
      <c r="S42" s="198"/>
    </row>
    <row r="43" spans="1:19" ht="16.5" customHeight="1">
      <c r="A43" s="203"/>
      <c r="B43" s="203"/>
      <c r="C43" s="203"/>
      <c r="D43" s="203"/>
      <c r="E43" s="203"/>
      <c r="F43" s="203"/>
      <c r="G43" s="204"/>
      <c r="H43" s="205"/>
      <c r="I43" s="205"/>
      <c r="J43" s="205"/>
      <c r="K43" s="205"/>
      <c r="L43" s="205"/>
      <c r="M43" s="205"/>
      <c r="N43" s="205"/>
      <c r="O43" s="205"/>
      <c r="P43" s="205"/>
      <c r="Q43" s="204"/>
      <c r="R43" s="205"/>
      <c r="S43" s="198"/>
    </row>
    <row r="44" spans="1:19" ht="17.25" customHeight="1">
      <c r="A44" s="201"/>
      <c r="B44" s="201"/>
      <c r="C44" s="201"/>
      <c r="D44" s="201"/>
      <c r="E44" s="201"/>
      <c r="F44" s="201"/>
      <c r="G44" s="197"/>
      <c r="H44" s="206"/>
      <c r="I44" s="206"/>
      <c r="J44" s="206"/>
      <c r="K44" s="206"/>
      <c r="L44" s="206"/>
      <c r="M44" s="206"/>
      <c r="N44" s="206"/>
      <c r="O44" s="206"/>
      <c r="P44" s="206"/>
      <c r="Q44" s="197"/>
      <c r="R44" s="206"/>
      <c r="S44" s="198"/>
    </row>
    <row r="45" spans="1:19" ht="17.25" customHeight="1">
      <c r="A45" s="203"/>
      <c r="B45" s="203"/>
      <c r="C45" s="203"/>
      <c r="D45" s="203"/>
      <c r="E45" s="203"/>
      <c r="F45" s="203"/>
      <c r="G45" s="204"/>
      <c r="H45" s="205"/>
      <c r="I45" s="205"/>
      <c r="J45" s="205"/>
      <c r="K45" s="205"/>
      <c r="L45" s="205"/>
      <c r="M45" s="205"/>
      <c r="N45" s="205"/>
      <c r="O45" s="205"/>
      <c r="P45" s="205"/>
      <c r="Q45" s="207"/>
      <c r="R45" s="205"/>
      <c r="S45" s="198"/>
    </row>
    <row r="46" spans="1:19" ht="16.5" customHeight="1">
      <c r="A46" s="203"/>
      <c r="B46" s="203"/>
      <c r="C46" s="203"/>
      <c r="D46" s="203"/>
      <c r="E46" s="203"/>
      <c r="F46" s="203"/>
      <c r="G46" s="204"/>
      <c r="H46" s="205"/>
      <c r="I46" s="205"/>
      <c r="J46" s="205"/>
      <c r="K46" s="205"/>
      <c r="L46" s="205"/>
      <c r="M46" s="205"/>
      <c r="N46" s="205"/>
      <c r="O46" s="205"/>
      <c r="P46" s="205"/>
      <c r="Q46" s="207"/>
      <c r="R46" s="205"/>
      <c r="S46" s="198"/>
    </row>
    <row r="47" spans="1:19" ht="17.25" customHeight="1">
      <c r="A47" s="201"/>
      <c r="B47" s="201"/>
      <c r="C47" s="201"/>
      <c r="D47" s="201"/>
      <c r="E47" s="201"/>
      <c r="F47" s="201"/>
      <c r="G47" s="197"/>
      <c r="H47" s="208"/>
      <c r="I47" s="208"/>
      <c r="J47" s="208"/>
      <c r="K47" s="208"/>
      <c r="L47" s="208"/>
      <c r="M47" s="208"/>
      <c r="N47" s="208"/>
      <c r="O47" s="208"/>
      <c r="P47" s="208"/>
      <c r="Q47" s="197"/>
      <c r="R47" s="208"/>
      <c r="S47" s="198"/>
    </row>
    <row r="48" spans="1:19" ht="16.5" customHeight="1">
      <c r="A48" s="198"/>
      <c r="B48" s="198"/>
      <c r="C48" s="198"/>
      <c r="D48" s="198"/>
      <c r="E48" s="198"/>
      <c r="F48" s="198"/>
      <c r="G48" s="197"/>
      <c r="H48" s="208"/>
      <c r="I48" s="208"/>
      <c r="J48" s="208"/>
      <c r="K48" s="208"/>
      <c r="L48" s="208"/>
      <c r="M48" s="208"/>
      <c r="N48" s="208"/>
      <c r="O48" s="208"/>
      <c r="P48" s="208"/>
      <c r="Q48" s="197"/>
      <c r="R48" s="208"/>
      <c r="S48" s="198"/>
    </row>
    <row r="49" spans="1:19" ht="17.25" customHeight="1">
      <c r="A49" s="203"/>
      <c r="B49" s="203"/>
      <c r="C49" s="203"/>
      <c r="D49" s="203"/>
      <c r="E49" s="203"/>
      <c r="F49" s="203"/>
      <c r="G49" s="209"/>
      <c r="H49" s="210"/>
      <c r="I49" s="210"/>
      <c r="J49" s="210"/>
      <c r="K49" s="210"/>
      <c r="L49" s="210"/>
      <c r="M49" s="210"/>
      <c r="N49" s="210"/>
      <c r="O49" s="210"/>
      <c r="P49" s="210"/>
      <c r="Q49" s="209"/>
      <c r="R49" s="210"/>
      <c r="S49" s="198"/>
    </row>
    <row r="50" spans="1:19" ht="16.5" customHeight="1">
      <c r="A50" s="203"/>
      <c r="B50" s="203"/>
      <c r="C50" s="203"/>
      <c r="D50" s="203"/>
      <c r="E50" s="203"/>
      <c r="F50" s="203"/>
      <c r="G50" s="209"/>
      <c r="H50" s="210"/>
      <c r="I50" s="210"/>
      <c r="J50" s="210"/>
      <c r="K50" s="210"/>
      <c r="L50" s="210"/>
      <c r="M50" s="210"/>
      <c r="N50" s="210"/>
      <c r="O50" s="210"/>
      <c r="P50" s="210"/>
      <c r="Q50" s="209"/>
      <c r="R50" s="210"/>
      <c r="S50" s="198"/>
    </row>
    <row r="51" spans="1:19" ht="17.25" customHeight="1">
      <c r="A51" s="201"/>
      <c r="B51" s="201"/>
      <c r="C51" s="201"/>
      <c r="D51" s="201"/>
      <c r="E51" s="201"/>
      <c r="F51" s="201"/>
      <c r="G51" s="211"/>
      <c r="H51" s="211"/>
      <c r="I51" s="211"/>
      <c r="J51" s="211"/>
      <c r="K51" s="211"/>
      <c r="L51" s="211"/>
      <c r="M51" s="211"/>
      <c r="N51" s="211"/>
      <c r="O51" s="211"/>
      <c r="P51" s="211"/>
      <c r="Q51" s="211"/>
      <c r="R51" s="211"/>
      <c r="S51" s="198"/>
    </row>
    <row r="52" spans="1:19" ht="16.5" customHeight="1">
      <c r="A52" s="174"/>
      <c r="B52" s="174"/>
      <c r="C52" s="174"/>
      <c r="D52" s="174"/>
      <c r="E52" s="174"/>
      <c r="F52" s="174"/>
      <c r="G52" s="190"/>
      <c r="H52" s="190"/>
      <c r="I52" s="190"/>
      <c r="J52" s="190"/>
      <c r="K52" s="190"/>
      <c r="L52" s="190"/>
      <c r="M52" s="190"/>
      <c r="N52" s="190"/>
      <c r="O52" s="190"/>
      <c r="P52" s="190"/>
      <c r="Q52" s="190"/>
      <c r="R52" s="190"/>
      <c r="S52" s="187"/>
    </row>
    <row r="53" spans="1:19" ht="17.25" customHeight="1">
      <c r="A53" s="181"/>
      <c r="B53" s="181"/>
      <c r="C53" s="181"/>
      <c r="D53" s="181"/>
      <c r="E53" s="181"/>
      <c r="F53" s="181"/>
      <c r="G53" s="190"/>
      <c r="H53" s="190"/>
      <c r="I53" s="188"/>
      <c r="J53" s="189"/>
      <c r="K53" s="188"/>
      <c r="L53" s="189"/>
      <c r="M53" s="188"/>
      <c r="N53" s="189"/>
      <c r="O53" s="190"/>
      <c r="P53" s="190"/>
      <c r="Q53" s="190"/>
      <c r="R53" s="190"/>
      <c r="S53" s="187"/>
    </row>
    <row r="54" spans="1:19" ht="16.5" customHeight="1">
      <c r="A54" s="181"/>
      <c r="B54" s="181"/>
      <c r="C54" s="181"/>
      <c r="D54" s="181"/>
      <c r="E54" s="181"/>
      <c r="F54" s="181"/>
      <c r="G54" s="190"/>
      <c r="H54" s="190"/>
      <c r="I54" s="188"/>
      <c r="J54" s="189"/>
      <c r="K54" s="188"/>
      <c r="L54" s="189"/>
      <c r="M54" s="188"/>
      <c r="N54" s="189"/>
      <c r="O54" s="190"/>
      <c r="P54" s="190"/>
      <c r="Q54" s="190"/>
      <c r="R54" s="190"/>
      <c r="S54" s="187"/>
    </row>
    <row r="55" spans="1:19" ht="16.5" customHeight="1">
      <c r="A55" s="174"/>
      <c r="B55" s="174"/>
      <c r="C55" s="174"/>
      <c r="D55" s="174"/>
      <c r="E55" s="174"/>
      <c r="F55" s="174"/>
      <c r="G55" s="190"/>
      <c r="H55" s="190"/>
      <c r="I55" s="179"/>
      <c r="J55" s="190"/>
      <c r="K55" s="179"/>
      <c r="L55" s="190"/>
      <c r="M55" s="179"/>
      <c r="N55" s="190"/>
      <c r="O55" s="190"/>
      <c r="P55" s="190"/>
      <c r="Q55" s="190"/>
      <c r="R55" s="190"/>
      <c r="S55" s="187"/>
    </row>
    <row r="56" spans="1:19" ht="17.25" customHeight="1">
      <c r="A56" s="181"/>
      <c r="B56" s="181"/>
      <c r="C56" s="181"/>
      <c r="D56" s="181"/>
      <c r="E56" s="181"/>
      <c r="F56" s="181"/>
      <c r="G56" s="190"/>
      <c r="H56" s="190"/>
      <c r="I56" s="188"/>
      <c r="J56" s="189"/>
      <c r="K56" s="188"/>
      <c r="L56" s="189"/>
      <c r="M56" s="188"/>
      <c r="N56" s="189"/>
      <c r="O56" s="190"/>
      <c r="P56" s="190"/>
      <c r="Q56" s="190"/>
      <c r="R56" s="190"/>
      <c r="S56" s="187"/>
    </row>
    <row r="57" spans="1:19" ht="16.5" customHeight="1">
      <c r="A57" s="181"/>
      <c r="B57" s="181"/>
      <c r="C57" s="181"/>
      <c r="D57" s="181"/>
      <c r="E57" s="181"/>
      <c r="F57" s="181"/>
      <c r="G57" s="190"/>
      <c r="H57" s="190"/>
      <c r="I57" s="188"/>
      <c r="J57" s="189"/>
      <c r="K57" s="188"/>
      <c r="L57" s="189"/>
      <c r="M57" s="188"/>
      <c r="N57" s="189"/>
      <c r="O57" s="190"/>
      <c r="P57" s="190"/>
      <c r="Q57" s="190"/>
      <c r="R57" s="190"/>
      <c r="S57" s="187"/>
    </row>
    <row r="58" spans="1:19" ht="16.5" customHeight="1">
      <c r="A58" s="174"/>
      <c r="B58" s="174"/>
      <c r="C58" s="174"/>
      <c r="D58" s="174"/>
      <c r="E58" s="174"/>
      <c r="F58" s="174"/>
      <c r="G58" s="190"/>
      <c r="H58" s="190"/>
      <c r="I58" s="179"/>
      <c r="J58" s="190"/>
      <c r="K58" s="179"/>
      <c r="L58" s="190"/>
      <c r="M58" s="179"/>
      <c r="N58" s="190"/>
      <c r="O58" s="190"/>
      <c r="P58" s="190"/>
      <c r="Q58" s="190"/>
      <c r="R58" s="190"/>
      <c r="S58" s="187"/>
    </row>
    <row r="59" spans="1:19" ht="17.25" customHeight="1">
      <c r="A59" s="181"/>
      <c r="B59" s="181"/>
      <c r="C59" s="181"/>
      <c r="D59" s="181"/>
      <c r="E59" s="181"/>
      <c r="F59" s="181"/>
      <c r="G59" s="190"/>
      <c r="H59" s="190"/>
      <c r="I59" s="188"/>
      <c r="J59" s="189"/>
      <c r="K59" s="188"/>
      <c r="L59" s="189"/>
      <c r="M59" s="188"/>
      <c r="N59" s="189"/>
      <c r="O59" s="190"/>
      <c r="P59" s="190"/>
      <c r="Q59" s="190"/>
      <c r="R59" s="190"/>
      <c r="S59" s="187"/>
    </row>
    <row r="60" spans="1:19" ht="16.5" customHeight="1">
      <c r="A60" s="181"/>
      <c r="B60" s="181"/>
      <c r="C60" s="181"/>
      <c r="D60" s="181"/>
      <c r="E60" s="181"/>
      <c r="F60" s="181"/>
      <c r="G60" s="190"/>
      <c r="H60" s="190"/>
      <c r="I60" s="188"/>
      <c r="J60" s="189"/>
      <c r="K60" s="188"/>
      <c r="L60" s="189"/>
      <c r="M60" s="188"/>
      <c r="N60" s="189"/>
      <c r="O60" s="190"/>
      <c r="P60" s="190"/>
      <c r="Q60" s="190"/>
      <c r="R60" s="190"/>
      <c r="S60" s="187"/>
    </row>
    <row r="61" spans="1:19" ht="17.25" customHeight="1">
      <c r="A61" s="174"/>
      <c r="B61" s="174"/>
      <c r="C61" s="174"/>
      <c r="D61" s="174"/>
      <c r="E61" s="174"/>
      <c r="F61" s="174"/>
      <c r="G61" s="174"/>
      <c r="H61" s="174"/>
      <c r="I61" s="174"/>
      <c r="J61" s="174"/>
      <c r="K61" s="174"/>
      <c r="L61" s="174"/>
      <c r="M61" s="174"/>
      <c r="N61" s="174"/>
      <c r="O61" s="174"/>
      <c r="P61" s="188"/>
      <c r="Q61" s="189"/>
      <c r="R61" s="179"/>
      <c r="S61" s="187"/>
    </row>
    <row r="62" spans="1:19" ht="16.5" customHeight="1">
      <c r="A62" s="178"/>
      <c r="B62" s="178"/>
      <c r="C62" s="178"/>
      <c r="D62" s="178"/>
      <c r="E62" s="178"/>
      <c r="F62" s="178"/>
      <c r="G62" s="178"/>
      <c r="H62" s="178"/>
      <c r="I62" s="178"/>
      <c r="J62" s="178"/>
      <c r="K62" s="178"/>
      <c r="L62" s="178"/>
      <c r="M62" s="178"/>
      <c r="N62" s="178"/>
      <c r="O62" s="178"/>
      <c r="P62" s="188"/>
      <c r="Q62" s="189"/>
      <c r="R62" s="179"/>
      <c r="S62" s="187"/>
    </row>
    <row r="63" spans="1:19" ht="17.25" customHeight="1">
      <c r="A63" s="174"/>
      <c r="B63" s="174"/>
      <c r="C63" s="174"/>
      <c r="D63" s="174"/>
      <c r="E63" s="174"/>
      <c r="F63" s="174"/>
      <c r="G63" s="174"/>
      <c r="H63" s="174"/>
      <c r="I63" s="174"/>
      <c r="J63" s="174"/>
      <c r="K63" s="174"/>
      <c r="L63" s="174"/>
      <c r="M63" s="174"/>
      <c r="N63" s="174"/>
      <c r="O63" s="174"/>
      <c r="P63" s="188"/>
      <c r="Q63" s="189"/>
      <c r="R63" s="179"/>
      <c r="S63" s="187"/>
    </row>
    <row r="64" spans="1:19" ht="16.5" customHeight="1">
      <c r="A64" s="178"/>
      <c r="B64" s="178"/>
      <c r="C64" s="178"/>
      <c r="D64" s="178"/>
      <c r="E64" s="178"/>
      <c r="F64" s="178"/>
      <c r="G64" s="178"/>
      <c r="H64" s="178"/>
      <c r="I64" s="178"/>
      <c r="J64" s="178"/>
      <c r="K64" s="178"/>
      <c r="L64" s="178"/>
      <c r="M64" s="178"/>
      <c r="N64" s="178"/>
      <c r="O64" s="178"/>
      <c r="P64" s="188"/>
      <c r="Q64" s="189"/>
      <c r="R64" s="179"/>
      <c r="S64" s="187"/>
    </row>
    <row r="65" spans="1:19" ht="12.75">
      <c r="A65" s="187"/>
      <c r="B65" s="187"/>
      <c r="C65" s="187"/>
      <c r="D65" s="187"/>
      <c r="E65" s="187"/>
      <c r="F65" s="187"/>
      <c r="G65" s="187"/>
      <c r="H65" s="187"/>
      <c r="I65" s="187"/>
      <c r="J65" s="187"/>
      <c r="K65" s="187"/>
      <c r="L65" s="187"/>
      <c r="M65" s="187"/>
      <c r="N65" s="187"/>
      <c r="O65" s="187"/>
      <c r="P65" s="187"/>
      <c r="Q65" s="187"/>
      <c r="R65" s="187"/>
      <c r="S65" s="187"/>
    </row>
    <row r="66" spans="1:19" ht="12.75">
      <c r="A66" s="187"/>
      <c r="B66" s="187"/>
      <c r="C66" s="187"/>
      <c r="D66" s="187"/>
      <c r="E66" s="187"/>
      <c r="F66" s="187"/>
      <c r="G66" s="187"/>
      <c r="H66" s="187"/>
      <c r="I66" s="187"/>
      <c r="J66" s="187"/>
      <c r="K66" s="187"/>
      <c r="L66" s="187"/>
      <c r="M66" s="187"/>
      <c r="N66" s="187"/>
      <c r="O66" s="187"/>
      <c r="P66" s="187"/>
      <c r="Q66" s="187"/>
      <c r="R66" s="187"/>
      <c r="S66" s="187"/>
    </row>
    <row r="67" spans="1:19" ht="14.25">
      <c r="A67" s="191"/>
      <c r="B67" s="192"/>
      <c r="C67" s="192"/>
      <c r="D67" s="192"/>
      <c r="E67" s="192"/>
      <c r="F67" s="192"/>
      <c r="G67" s="192"/>
      <c r="H67" s="192"/>
      <c r="I67" s="192"/>
      <c r="J67" s="192"/>
      <c r="K67" s="192"/>
      <c r="L67" s="192"/>
      <c r="M67" s="192"/>
      <c r="N67" s="192"/>
      <c r="O67" s="192"/>
      <c r="P67" s="192"/>
      <c r="Q67" s="192"/>
      <c r="R67" s="192"/>
      <c r="S67" s="187"/>
    </row>
    <row r="68" spans="1:19" ht="15">
      <c r="A68" s="193"/>
      <c r="B68" s="193"/>
      <c r="C68" s="193"/>
      <c r="D68" s="193"/>
      <c r="E68" s="193"/>
      <c r="F68" s="193"/>
      <c r="G68" s="193"/>
      <c r="H68" s="193"/>
      <c r="I68" s="193"/>
      <c r="J68" s="193"/>
      <c r="K68" s="193"/>
      <c r="L68" s="193"/>
      <c r="M68" s="193"/>
      <c r="N68" s="193"/>
      <c r="O68" s="193"/>
      <c r="P68" s="193"/>
      <c r="Q68" s="193"/>
      <c r="R68" s="193"/>
      <c r="S68" s="187"/>
    </row>
    <row r="69" spans="1:19" ht="14.25">
      <c r="A69" s="191"/>
      <c r="B69" s="191"/>
      <c r="C69" s="191"/>
      <c r="D69" s="191"/>
      <c r="E69" s="191"/>
      <c r="F69" s="191"/>
      <c r="G69" s="191"/>
      <c r="H69" s="191"/>
      <c r="I69" s="191"/>
      <c r="J69" s="191"/>
      <c r="K69" s="191"/>
      <c r="L69" s="191"/>
      <c r="M69" s="191"/>
      <c r="N69" s="191"/>
      <c r="O69" s="191"/>
      <c r="P69" s="191"/>
      <c r="Q69" s="191"/>
      <c r="R69" s="191"/>
      <c r="S69" s="187"/>
    </row>
    <row r="70" spans="1:19" ht="14.25">
      <c r="A70" s="191"/>
      <c r="B70" s="191"/>
      <c r="C70" s="191"/>
      <c r="D70" s="191"/>
      <c r="E70" s="191"/>
      <c r="F70" s="191"/>
      <c r="G70" s="191"/>
      <c r="H70" s="191"/>
      <c r="I70" s="191"/>
      <c r="J70" s="191"/>
      <c r="K70" s="191"/>
      <c r="L70" s="191"/>
      <c r="M70" s="191"/>
      <c r="N70" s="191"/>
      <c r="O70" s="191"/>
      <c r="P70" s="191"/>
      <c r="Q70" s="191"/>
      <c r="R70" s="191"/>
      <c r="S70" s="187"/>
    </row>
    <row r="71" spans="1:19" ht="14.25">
      <c r="A71" s="191"/>
      <c r="B71" s="191"/>
      <c r="C71" s="191"/>
      <c r="D71" s="191"/>
      <c r="E71" s="191"/>
      <c r="F71" s="191"/>
      <c r="G71" s="191"/>
      <c r="H71" s="191"/>
      <c r="I71" s="191"/>
      <c r="J71" s="191"/>
      <c r="K71" s="191"/>
      <c r="L71" s="191"/>
      <c r="M71" s="191"/>
      <c r="N71" s="191"/>
      <c r="O71" s="191"/>
      <c r="P71" s="191"/>
      <c r="Q71" s="191"/>
      <c r="R71" s="191"/>
      <c r="S71" s="187"/>
    </row>
    <row r="72" spans="1:19" ht="12.75">
      <c r="A72" s="174"/>
      <c r="B72" s="174"/>
      <c r="C72" s="174"/>
      <c r="D72" s="174"/>
      <c r="E72" s="174"/>
      <c r="F72" s="174"/>
      <c r="G72" s="175"/>
      <c r="H72" s="175"/>
      <c r="I72" s="175"/>
      <c r="J72" s="175"/>
      <c r="K72" s="175"/>
      <c r="L72" s="175"/>
      <c r="M72" s="175"/>
      <c r="N72" s="175"/>
      <c r="O72" s="175"/>
      <c r="P72" s="175"/>
      <c r="Q72" s="175"/>
      <c r="R72" s="175"/>
      <c r="S72" s="187"/>
    </row>
    <row r="73" spans="1:19" ht="12.75">
      <c r="A73" s="175"/>
      <c r="B73" s="175"/>
      <c r="C73" s="175"/>
      <c r="D73" s="175"/>
      <c r="E73" s="175"/>
      <c r="F73" s="175"/>
      <c r="G73" s="175"/>
      <c r="H73" s="175"/>
      <c r="I73" s="175"/>
      <c r="J73" s="175"/>
      <c r="K73" s="175"/>
      <c r="L73" s="175"/>
      <c r="M73" s="175"/>
      <c r="N73" s="175"/>
      <c r="O73" s="175"/>
      <c r="P73" s="175"/>
      <c r="Q73" s="175"/>
      <c r="R73" s="175"/>
      <c r="S73" s="187"/>
    </row>
    <row r="74" spans="1:19" ht="17.25" customHeight="1">
      <c r="A74" s="174"/>
      <c r="B74" s="174"/>
      <c r="C74" s="174"/>
      <c r="D74" s="174"/>
      <c r="E74" s="174"/>
      <c r="F74" s="174"/>
      <c r="G74" s="175"/>
      <c r="H74" s="175"/>
      <c r="I74" s="175"/>
      <c r="J74" s="175"/>
      <c r="K74" s="175"/>
      <c r="L74" s="175"/>
      <c r="M74" s="175"/>
      <c r="N74" s="175"/>
      <c r="O74" s="175"/>
      <c r="P74" s="175"/>
      <c r="Q74" s="175"/>
      <c r="R74" s="175"/>
      <c r="S74" s="187"/>
    </row>
    <row r="75" spans="1:19" ht="12.75">
      <c r="A75" s="174"/>
      <c r="B75" s="174"/>
      <c r="C75" s="174"/>
      <c r="D75" s="174"/>
      <c r="E75" s="174"/>
      <c r="F75" s="174"/>
      <c r="G75" s="176"/>
      <c r="H75" s="177"/>
      <c r="I75" s="176"/>
      <c r="J75" s="177"/>
      <c r="K75" s="176"/>
      <c r="L75" s="177"/>
      <c r="M75" s="176"/>
      <c r="N75" s="177"/>
      <c r="O75" s="176"/>
      <c r="P75" s="177"/>
      <c r="Q75" s="176"/>
      <c r="R75" s="177"/>
      <c r="S75" s="187"/>
    </row>
    <row r="76" spans="1:19" ht="12.75">
      <c r="A76" s="178"/>
      <c r="B76" s="178"/>
      <c r="C76" s="178"/>
      <c r="D76" s="178"/>
      <c r="E76" s="178"/>
      <c r="F76" s="178"/>
      <c r="G76" s="179"/>
      <c r="H76" s="180"/>
      <c r="I76" s="179"/>
      <c r="J76" s="180"/>
      <c r="K76" s="179"/>
      <c r="L76" s="180"/>
      <c r="M76" s="179"/>
      <c r="N76" s="180"/>
      <c r="O76" s="179"/>
      <c r="P76" s="180"/>
      <c r="Q76" s="179"/>
      <c r="R76" s="180"/>
      <c r="S76" s="187"/>
    </row>
    <row r="77" spans="1:19" ht="12.75">
      <c r="A77" s="181"/>
      <c r="B77" s="181"/>
      <c r="C77" s="181"/>
      <c r="D77" s="181"/>
      <c r="E77" s="181"/>
      <c r="F77" s="181"/>
      <c r="G77" s="194"/>
      <c r="H77" s="189"/>
      <c r="I77" s="194"/>
      <c r="J77" s="189"/>
      <c r="K77" s="194"/>
      <c r="L77" s="189"/>
      <c r="M77" s="194"/>
      <c r="N77" s="189"/>
      <c r="O77" s="194"/>
      <c r="P77" s="189"/>
      <c r="Q77" s="194"/>
      <c r="R77" s="189"/>
      <c r="S77" s="187"/>
    </row>
    <row r="78" spans="1:19" ht="12.75">
      <c r="A78" s="181"/>
      <c r="B78" s="181"/>
      <c r="C78" s="181"/>
      <c r="D78" s="181"/>
      <c r="E78" s="181"/>
      <c r="F78" s="181"/>
      <c r="G78" s="194"/>
      <c r="H78" s="189"/>
      <c r="I78" s="194"/>
      <c r="J78" s="189"/>
      <c r="K78" s="194"/>
      <c r="L78" s="189"/>
      <c r="M78" s="194"/>
      <c r="N78" s="189"/>
      <c r="O78" s="194"/>
      <c r="P78" s="189"/>
      <c r="Q78" s="194"/>
      <c r="R78" s="189"/>
      <c r="S78" s="187"/>
    </row>
    <row r="79" spans="1:19" ht="12.75">
      <c r="A79" s="178"/>
      <c r="B79" s="178"/>
      <c r="C79" s="178"/>
      <c r="D79" s="178"/>
      <c r="E79" s="178"/>
      <c r="F79" s="178"/>
      <c r="G79" s="179"/>
      <c r="H79" s="195"/>
      <c r="I79" s="179"/>
      <c r="J79" s="195"/>
      <c r="K79" s="179"/>
      <c r="L79" s="195"/>
      <c r="M79" s="179"/>
      <c r="N79" s="195"/>
      <c r="O79" s="179"/>
      <c r="P79" s="195"/>
      <c r="Q79" s="179"/>
      <c r="R79" s="195"/>
      <c r="S79" s="187"/>
    </row>
    <row r="80" spans="1:19" ht="12.75">
      <c r="A80" s="181"/>
      <c r="B80" s="181"/>
      <c r="C80" s="181"/>
      <c r="D80" s="181"/>
      <c r="E80" s="181"/>
      <c r="F80" s="181"/>
      <c r="G80" s="194"/>
      <c r="H80" s="189"/>
      <c r="I80" s="188"/>
      <c r="J80" s="189"/>
      <c r="K80" s="188"/>
      <c r="L80" s="189"/>
      <c r="M80" s="195"/>
      <c r="N80" s="189"/>
      <c r="O80" s="188"/>
      <c r="P80" s="189"/>
      <c r="Q80" s="188"/>
      <c r="R80" s="189"/>
      <c r="S80" s="187"/>
    </row>
    <row r="81" spans="1:19" ht="12.75">
      <c r="A81" s="181"/>
      <c r="B81" s="181"/>
      <c r="C81" s="181"/>
      <c r="D81" s="181"/>
      <c r="E81" s="181"/>
      <c r="F81" s="181"/>
      <c r="G81" s="194"/>
      <c r="H81" s="189"/>
      <c r="I81" s="188"/>
      <c r="J81" s="189"/>
      <c r="K81" s="188"/>
      <c r="L81" s="189"/>
      <c r="M81" s="188"/>
      <c r="N81" s="189"/>
      <c r="O81" s="188"/>
      <c r="P81" s="189"/>
      <c r="Q81" s="188"/>
      <c r="R81" s="189"/>
      <c r="S81" s="187"/>
    </row>
    <row r="82" spans="1:19" ht="12.75">
      <c r="A82" s="178"/>
      <c r="B82" s="178"/>
      <c r="C82" s="178"/>
      <c r="D82" s="178"/>
      <c r="E82" s="178"/>
      <c r="F82" s="178"/>
      <c r="G82" s="179"/>
      <c r="H82" s="174"/>
      <c r="I82" s="179"/>
      <c r="J82" s="174"/>
      <c r="K82" s="179"/>
      <c r="L82" s="174"/>
      <c r="M82" s="179"/>
      <c r="N82" s="174"/>
      <c r="O82" s="179"/>
      <c r="P82" s="174"/>
      <c r="Q82" s="179"/>
      <c r="R82" s="174"/>
      <c r="S82" s="187"/>
    </row>
    <row r="83" spans="1:19" ht="12.75">
      <c r="A83" s="187"/>
      <c r="B83" s="187"/>
      <c r="C83" s="187"/>
      <c r="D83" s="187"/>
      <c r="E83" s="187"/>
      <c r="F83" s="187"/>
      <c r="G83" s="179"/>
      <c r="H83" s="174"/>
      <c r="I83" s="179"/>
      <c r="J83" s="174"/>
      <c r="K83" s="179"/>
      <c r="L83" s="174"/>
      <c r="M83" s="179"/>
      <c r="N83" s="174"/>
      <c r="O83" s="179"/>
      <c r="P83" s="174"/>
      <c r="Q83" s="179"/>
      <c r="R83" s="174"/>
      <c r="S83" s="187"/>
    </row>
    <row r="84" spans="1:19" ht="12.75">
      <c r="A84" s="181"/>
      <c r="B84" s="181"/>
      <c r="C84" s="181"/>
      <c r="D84" s="181"/>
      <c r="E84" s="181"/>
      <c r="F84" s="181"/>
      <c r="G84" s="188"/>
      <c r="H84" s="189"/>
      <c r="I84" s="188"/>
      <c r="J84" s="189"/>
      <c r="K84" s="188"/>
      <c r="L84" s="189"/>
      <c r="M84" s="188"/>
      <c r="N84" s="189"/>
      <c r="O84" s="188"/>
      <c r="P84" s="189"/>
      <c r="Q84" s="188"/>
      <c r="R84" s="189"/>
      <c r="S84" s="187"/>
    </row>
    <row r="85" spans="1:19" ht="12.75">
      <c r="A85" s="181"/>
      <c r="B85" s="181"/>
      <c r="C85" s="181"/>
      <c r="D85" s="181"/>
      <c r="E85" s="181"/>
      <c r="F85" s="181"/>
      <c r="G85" s="188"/>
      <c r="H85" s="189"/>
      <c r="I85" s="188"/>
      <c r="J85" s="189"/>
      <c r="K85" s="188"/>
      <c r="L85" s="189"/>
      <c r="M85" s="188"/>
      <c r="N85" s="189"/>
      <c r="O85" s="188"/>
      <c r="P85" s="189"/>
      <c r="Q85" s="188"/>
      <c r="R85" s="189"/>
      <c r="S85" s="187"/>
    </row>
    <row r="86" spans="1:19" ht="12.75">
      <c r="A86" s="178"/>
      <c r="B86" s="178"/>
      <c r="C86" s="178"/>
      <c r="D86" s="178"/>
      <c r="E86" s="178"/>
      <c r="F86" s="178"/>
      <c r="G86" s="190"/>
      <c r="H86" s="190"/>
      <c r="I86" s="179"/>
      <c r="J86" s="190"/>
      <c r="K86" s="179"/>
      <c r="L86" s="190"/>
      <c r="M86" s="179"/>
      <c r="N86" s="190"/>
      <c r="O86" s="190"/>
      <c r="P86" s="190"/>
      <c r="Q86" s="190"/>
      <c r="R86" s="190"/>
      <c r="S86" s="187"/>
    </row>
    <row r="87" spans="1:19" ht="12.75">
      <c r="A87" s="174"/>
      <c r="B87" s="174"/>
      <c r="C87" s="174"/>
      <c r="D87" s="174"/>
      <c r="E87" s="174"/>
      <c r="F87" s="174"/>
      <c r="G87" s="190"/>
      <c r="H87" s="190"/>
      <c r="I87" s="179"/>
      <c r="J87" s="190"/>
      <c r="K87" s="179"/>
      <c r="L87" s="190"/>
      <c r="M87" s="179"/>
      <c r="N87" s="190"/>
      <c r="O87" s="190"/>
      <c r="P87" s="190"/>
      <c r="Q87" s="190"/>
      <c r="R87" s="190"/>
      <c r="S87" s="187"/>
    </row>
    <row r="88" spans="1:19" ht="12.75">
      <c r="A88" s="181"/>
      <c r="B88" s="181"/>
      <c r="C88" s="181"/>
      <c r="D88" s="181"/>
      <c r="E88" s="181"/>
      <c r="F88" s="181"/>
      <c r="G88" s="190"/>
      <c r="H88" s="190"/>
      <c r="I88" s="188"/>
      <c r="J88" s="189"/>
      <c r="K88" s="188"/>
      <c r="L88" s="189"/>
      <c r="M88" s="188"/>
      <c r="N88" s="189"/>
      <c r="O88" s="190"/>
      <c r="P88" s="190"/>
      <c r="Q88" s="190"/>
      <c r="R88" s="190"/>
      <c r="S88" s="187"/>
    </row>
    <row r="89" spans="1:19" ht="12.75">
      <c r="A89" s="181"/>
      <c r="B89" s="181"/>
      <c r="C89" s="181"/>
      <c r="D89" s="181"/>
      <c r="E89" s="181"/>
      <c r="F89" s="181"/>
      <c r="G89" s="190"/>
      <c r="H89" s="190"/>
      <c r="I89" s="188"/>
      <c r="J89" s="189"/>
      <c r="K89" s="188"/>
      <c r="L89" s="189"/>
      <c r="M89" s="188"/>
      <c r="N89" s="189"/>
      <c r="O89" s="190"/>
      <c r="P89" s="190"/>
      <c r="Q89" s="190"/>
      <c r="R89" s="190"/>
      <c r="S89" s="187"/>
    </row>
    <row r="90" spans="1:19" ht="12.75">
      <c r="A90" s="174"/>
      <c r="B90" s="174"/>
      <c r="C90" s="174"/>
      <c r="D90" s="174"/>
      <c r="E90" s="174"/>
      <c r="F90" s="174"/>
      <c r="G90" s="190"/>
      <c r="H90" s="190"/>
      <c r="I90" s="179"/>
      <c r="J90" s="190"/>
      <c r="K90" s="179"/>
      <c r="L90" s="190"/>
      <c r="M90" s="179"/>
      <c r="N90" s="190"/>
      <c r="O90" s="190"/>
      <c r="P90" s="190"/>
      <c r="Q90" s="190"/>
      <c r="R90" s="190"/>
      <c r="S90" s="187"/>
    </row>
    <row r="91" spans="1:19" ht="12.75">
      <c r="A91" s="181"/>
      <c r="B91" s="181"/>
      <c r="C91" s="181"/>
      <c r="D91" s="181"/>
      <c r="E91" s="181"/>
      <c r="F91" s="181"/>
      <c r="G91" s="190"/>
      <c r="H91" s="190"/>
      <c r="I91" s="188"/>
      <c r="J91" s="189"/>
      <c r="K91" s="188"/>
      <c r="L91" s="189"/>
      <c r="M91" s="188"/>
      <c r="N91" s="189"/>
      <c r="O91" s="190"/>
      <c r="P91" s="190"/>
      <c r="Q91" s="190"/>
      <c r="R91" s="190"/>
      <c r="S91" s="187"/>
    </row>
    <row r="92" spans="1:19" ht="12.75">
      <c r="A92" s="181"/>
      <c r="B92" s="181"/>
      <c r="C92" s="181"/>
      <c r="D92" s="181"/>
      <c r="E92" s="181"/>
      <c r="F92" s="181"/>
      <c r="G92" s="190"/>
      <c r="H92" s="190"/>
      <c r="I92" s="188"/>
      <c r="J92" s="189"/>
      <c r="K92" s="188"/>
      <c r="L92" s="189"/>
      <c r="M92" s="188"/>
      <c r="N92" s="189"/>
      <c r="O92" s="190"/>
      <c r="P92" s="190"/>
      <c r="Q92" s="190"/>
      <c r="R92" s="190"/>
      <c r="S92" s="187"/>
    </row>
    <row r="93" spans="1:19" ht="12.75">
      <c r="A93" s="174"/>
      <c r="B93" s="174"/>
      <c r="C93" s="174"/>
      <c r="D93" s="174"/>
      <c r="E93" s="174"/>
      <c r="F93" s="174"/>
      <c r="G93" s="190"/>
      <c r="H93" s="190"/>
      <c r="I93" s="179"/>
      <c r="J93" s="190"/>
      <c r="K93" s="179"/>
      <c r="L93" s="190"/>
      <c r="M93" s="179"/>
      <c r="N93" s="190"/>
      <c r="O93" s="190"/>
      <c r="P93" s="190"/>
      <c r="Q93" s="190"/>
      <c r="R93" s="190"/>
      <c r="S93" s="187"/>
    </row>
    <row r="94" spans="1:19" ht="12.75">
      <c r="A94" s="181"/>
      <c r="B94" s="181"/>
      <c r="C94" s="181"/>
      <c r="D94" s="181"/>
      <c r="E94" s="181"/>
      <c r="F94" s="181"/>
      <c r="G94" s="190"/>
      <c r="H94" s="190"/>
      <c r="I94" s="188"/>
      <c r="J94" s="189"/>
      <c r="K94" s="188"/>
      <c r="L94" s="189"/>
      <c r="M94" s="188"/>
      <c r="N94" s="189"/>
      <c r="O94" s="190"/>
      <c r="P94" s="190"/>
      <c r="Q94" s="190"/>
      <c r="R94" s="190"/>
      <c r="S94" s="187"/>
    </row>
    <row r="95" spans="1:19" ht="12.75">
      <c r="A95" s="181"/>
      <c r="B95" s="181"/>
      <c r="C95" s="181"/>
      <c r="D95" s="181"/>
      <c r="E95" s="181"/>
      <c r="F95" s="181"/>
      <c r="G95" s="190"/>
      <c r="H95" s="190"/>
      <c r="I95" s="188"/>
      <c r="J95" s="189"/>
      <c r="K95" s="188"/>
      <c r="L95" s="189"/>
      <c r="M95" s="188"/>
      <c r="N95" s="189"/>
      <c r="O95" s="190"/>
      <c r="P95" s="190"/>
      <c r="Q95" s="190"/>
      <c r="R95" s="190"/>
      <c r="S95" s="187"/>
    </row>
    <row r="96" spans="1:19" ht="12.75">
      <c r="A96" s="174"/>
      <c r="B96" s="174"/>
      <c r="C96" s="174"/>
      <c r="D96" s="174"/>
      <c r="E96" s="174"/>
      <c r="F96" s="174"/>
      <c r="G96" s="190"/>
      <c r="H96" s="190"/>
      <c r="I96" s="190"/>
      <c r="J96" s="190"/>
      <c r="K96" s="190"/>
      <c r="L96" s="190"/>
      <c r="M96" s="190"/>
      <c r="N96" s="190"/>
      <c r="O96" s="190"/>
      <c r="P96" s="190"/>
      <c r="Q96" s="190"/>
      <c r="R96" s="190"/>
      <c r="S96" s="187"/>
    </row>
    <row r="97" spans="1:19" ht="12.75">
      <c r="A97" s="178"/>
      <c r="B97" s="178"/>
      <c r="C97" s="178"/>
      <c r="D97" s="178"/>
      <c r="E97" s="178"/>
      <c r="F97" s="178"/>
      <c r="G97" s="190"/>
      <c r="H97" s="190"/>
      <c r="I97" s="190"/>
      <c r="J97" s="190"/>
      <c r="K97" s="190"/>
      <c r="L97" s="190"/>
      <c r="M97" s="190"/>
      <c r="N97" s="190"/>
      <c r="O97" s="190"/>
      <c r="P97" s="190"/>
      <c r="Q97" s="190"/>
      <c r="R97" s="190"/>
      <c r="S97" s="187"/>
    </row>
    <row r="98" spans="1:19" ht="12.75">
      <c r="A98" s="181"/>
      <c r="B98" s="181"/>
      <c r="C98" s="181"/>
      <c r="D98" s="181"/>
      <c r="E98" s="181"/>
      <c r="F98" s="181"/>
      <c r="G98" s="190"/>
      <c r="H98" s="190"/>
      <c r="I98" s="190"/>
      <c r="J98" s="190"/>
      <c r="K98" s="190"/>
      <c r="L98" s="190"/>
      <c r="M98" s="190"/>
      <c r="N98" s="190"/>
      <c r="O98" s="190"/>
      <c r="P98" s="190"/>
      <c r="Q98" s="190"/>
      <c r="R98" s="190"/>
      <c r="S98" s="187"/>
    </row>
    <row r="99" spans="1:19" ht="12.75">
      <c r="A99" s="187"/>
      <c r="B99" s="187"/>
      <c r="C99" s="187"/>
      <c r="D99" s="187"/>
      <c r="E99" s="187"/>
      <c r="F99" s="187"/>
      <c r="G99" s="187"/>
      <c r="H99" s="187"/>
      <c r="I99" s="187"/>
      <c r="J99" s="187"/>
      <c r="K99" s="187"/>
      <c r="L99" s="187"/>
      <c r="M99" s="187"/>
      <c r="N99" s="187"/>
      <c r="O99" s="187"/>
      <c r="P99" s="187"/>
      <c r="Q99" s="187"/>
      <c r="R99" s="187"/>
      <c r="S99" s="187"/>
    </row>
    <row r="100" spans="1:19" ht="12.75">
      <c r="A100" s="187"/>
      <c r="B100" s="187"/>
      <c r="C100" s="187"/>
      <c r="D100" s="187"/>
      <c r="E100" s="187"/>
      <c r="F100" s="187"/>
      <c r="G100" s="187"/>
      <c r="H100" s="187"/>
      <c r="I100" s="187"/>
      <c r="J100" s="187"/>
      <c r="K100" s="187"/>
      <c r="L100" s="187"/>
      <c r="M100" s="187"/>
      <c r="N100" s="187"/>
      <c r="O100" s="187"/>
      <c r="P100" s="187"/>
      <c r="Q100" s="187"/>
      <c r="R100" s="187"/>
      <c r="S100" s="187"/>
    </row>
    <row r="101" spans="1:19" ht="12.75">
      <c r="A101" s="187"/>
      <c r="B101" s="187"/>
      <c r="C101" s="187"/>
      <c r="D101" s="187"/>
      <c r="E101" s="187"/>
      <c r="F101" s="187"/>
      <c r="G101" s="187"/>
      <c r="H101" s="187"/>
      <c r="I101" s="187"/>
      <c r="J101" s="187"/>
      <c r="K101" s="187"/>
      <c r="L101" s="187"/>
      <c r="M101" s="187"/>
      <c r="N101" s="187"/>
      <c r="O101" s="187"/>
      <c r="P101" s="187"/>
      <c r="Q101" s="187"/>
      <c r="R101" s="187"/>
      <c r="S101" s="187"/>
    </row>
    <row r="102" spans="1:19" ht="14.25">
      <c r="A102" s="191"/>
      <c r="B102" s="192"/>
      <c r="C102" s="192"/>
      <c r="D102" s="192"/>
      <c r="E102" s="192"/>
      <c r="F102" s="192"/>
      <c r="G102" s="192"/>
      <c r="H102" s="192"/>
      <c r="I102" s="192"/>
      <c r="J102" s="192"/>
      <c r="K102" s="192"/>
      <c r="L102" s="192"/>
      <c r="M102" s="192"/>
      <c r="N102" s="192"/>
      <c r="O102" s="192"/>
      <c r="P102" s="192"/>
      <c r="Q102" s="192"/>
      <c r="R102" s="192"/>
      <c r="S102" s="187"/>
    </row>
    <row r="103" spans="1:19" ht="15">
      <c r="A103" s="193"/>
      <c r="B103" s="193"/>
      <c r="C103" s="193"/>
      <c r="D103" s="193"/>
      <c r="E103" s="193"/>
      <c r="F103" s="193"/>
      <c r="G103" s="193"/>
      <c r="H103" s="193"/>
      <c r="I103" s="193"/>
      <c r="J103" s="193"/>
      <c r="K103" s="193"/>
      <c r="L103" s="193"/>
      <c r="M103" s="193"/>
      <c r="N103" s="193"/>
      <c r="O103" s="193"/>
      <c r="P103" s="193"/>
      <c r="Q103" s="193"/>
      <c r="R103" s="193"/>
      <c r="S103" s="187"/>
    </row>
    <row r="104" spans="1:19" ht="14.25">
      <c r="A104" s="191"/>
      <c r="B104" s="191"/>
      <c r="C104" s="191"/>
      <c r="D104" s="191"/>
      <c r="E104" s="191"/>
      <c r="F104" s="191"/>
      <c r="G104" s="191"/>
      <c r="H104" s="191"/>
      <c r="I104" s="191"/>
      <c r="J104" s="191"/>
      <c r="K104" s="191"/>
      <c r="L104" s="191"/>
      <c r="M104" s="191"/>
      <c r="N104" s="191"/>
      <c r="O104" s="191"/>
      <c r="P104" s="191"/>
      <c r="Q104" s="191"/>
      <c r="R104" s="191"/>
      <c r="S104" s="187"/>
    </row>
    <row r="105" spans="1:19" ht="14.25">
      <c r="A105" s="191"/>
      <c r="B105" s="191"/>
      <c r="C105" s="191"/>
      <c r="D105" s="191"/>
      <c r="E105" s="191"/>
      <c r="F105" s="191"/>
      <c r="G105" s="191"/>
      <c r="H105" s="191"/>
      <c r="I105" s="191"/>
      <c r="J105" s="191"/>
      <c r="K105" s="191"/>
      <c r="L105" s="191"/>
      <c r="M105" s="191"/>
      <c r="N105" s="191"/>
      <c r="O105" s="191"/>
      <c r="P105" s="191"/>
      <c r="Q105" s="191"/>
      <c r="R105" s="191"/>
      <c r="S105" s="187"/>
    </row>
    <row r="106" spans="1:19" ht="12.75">
      <c r="A106" s="187"/>
      <c r="B106" s="187"/>
      <c r="C106" s="187"/>
      <c r="D106" s="187"/>
      <c r="E106" s="187"/>
      <c r="F106" s="187"/>
      <c r="G106" s="187"/>
      <c r="H106" s="187"/>
      <c r="I106" s="187"/>
      <c r="J106" s="187"/>
      <c r="K106" s="187"/>
      <c r="L106" s="187"/>
      <c r="M106" s="187"/>
      <c r="N106" s="187"/>
      <c r="O106" s="187"/>
      <c r="P106" s="187"/>
      <c r="Q106" s="187"/>
      <c r="R106" s="187"/>
      <c r="S106" s="187"/>
    </row>
    <row r="107" spans="1:19" ht="12.75">
      <c r="A107" s="174"/>
      <c r="B107" s="174"/>
      <c r="C107" s="174"/>
      <c r="D107" s="174"/>
      <c r="E107" s="174"/>
      <c r="F107" s="174"/>
      <c r="G107" s="175"/>
      <c r="H107" s="175"/>
      <c r="I107" s="175"/>
      <c r="J107" s="175"/>
      <c r="K107" s="175"/>
      <c r="L107" s="175"/>
      <c r="M107" s="175"/>
      <c r="N107" s="175"/>
      <c r="O107" s="175"/>
      <c r="P107" s="175"/>
      <c r="Q107" s="175"/>
      <c r="R107" s="175"/>
      <c r="S107" s="187"/>
    </row>
    <row r="108" spans="1:19" ht="12.75">
      <c r="A108" s="175"/>
      <c r="B108" s="175"/>
      <c r="C108" s="175"/>
      <c r="D108" s="175"/>
      <c r="E108" s="175"/>
      <c r="F108" s="175"/>
      <c r="G108" s="175"/>
      <c r="H108" s="175"/>
      <c r="I108" s="175"/>
      <c r="J108" s="175"/>
      <c r="K108" s="175"/>
      <c r="L108" s="175"/>
      <c r="M108" s="175"/>
      <c r="N108" s="175"/>
      <c r="O108" s="175"/>
      <c r="P108" s="175"/>
      <c r="Q108" s="175"/>
      <c r="R108" s="175"/>
      <c r="S108" s="187"/>
    </row>
    <row r="109" spans="1:19" ht="12.75">
      <c r="A109" s="174"/>
      <c r="B109" s="174"/>
      <c r="C109" s="174"/>
      <c r="D109" s="174"/>
      <c r="E109" s="174"/>
      <c r="F109" s="174"/>
      <c r="G109" s="175"/>
      <c r="H109" s="175"/>
      <c r="I109" s="175"/>
      <c r="J109" s="175"/>
      <c r="K109" s="175"/>
      <c r="L109" s="175"/>
      <c r="M109" s="175"/>
      <c r="N109" s="175"/>
      <c r="O109" s="175"/>
      <c r="P109" s="175"/>
      <c r="Q109" s="175"/>
      <c r="R109" s="175"/>
      <c r="S109" s="187"/>
    </row>
    <row r="110" spans="1:19" ht="12.75">
      <c r="A110" s="174"/>
      <c r="B110" s="174"/>
      <c r="C110" s="174"/>
      <c r="D110" s="174"/>
      <c r="E110" s="174"/>
      <c r="F110" s="174"/>
      <c r="G110" s="176"/>
      <c r="H110" s="177"/>
      <c r="I110" s="176"/>
      <c r="J110" s="177"/>
      <c r="K110" s="176"/>
      <c r="L110" s="177"/>
      <c r="M110" s="176"/>
      <c r="N110" s="177"/>
      <c r="O110" s="176"/>
      <c r="P110" s="177"/>
      <c r="Q110" s="176"/>
      <c r="R110" s="177"/>
      <c r="S110" s="187"/>
    </row>
    <row r="111" spans="1:19" ht="12.75">
      <c r="A111" s="178"/>
      <c r="B111" s="178"/>
      <c r="C111" s="178"/>
      <c r="D111" s="178"/>
      <c r="E111" s="178"/>
      <c r="F111" s="178"/>
      <c r="G111" s="179"/>
      <c r="H111" s="180"/>
      <c r="I111" s="179"/>
      <c r="J111" s="180"/>
      <c r="K111" s="179"/>
      <c r="L111" s="180"/>
      <c r="M111" s="179"/>
      <c r="N111" s="180"/>
      <c r="O111" s="179"/>
      <c r="P111" s="180"/>
      <c r="Q111" s="179"/>
      <c r="R111" s="180"/>
      <c r="S111" s="187"/>
    </row>
    <row r="112" spans="1:19" ht="12.75">
      <c r="A112" s="181"/>
      <c r="B112" s="181"/>
      <c r="C112" s="181"/>
      <c r="D112" s="181"/>
      <c r="E112" s="181"/>
      <c r="F112" s="181"/>
      <c r="G112" s="182"/>
      <c r="H112" s="183"/>
      <c r="I112" s="182"/>
      <c r="J112" s="183"/>
      <c r="K112" s="182"/>
      <c r="L112" s="183"/>
      <c r="M112" s="182"/>
      <c r="N112" s="183"/>
      <c r="O112" s="182"/>
      <c r="P112" s="183"/>
      <c r="Q112" s="182"/>
      <c r="R112" s="183"/>
      <c r="S112" s="187"/>
    </row>
    <row r="113" spans="1:19" ht="12.75">
      <c r="A113" s="181"/>
      <c r="B113" s="181"/>
      <c r="C113" s="181"/>
      <c r="D113" s="181"/>
      <c r="E113" s="181"/>
      <c r="F113" s="181"/>
      <c r="G113" s="182"/>
      <c r="H113" s="183"/>
      <c r="I113" s="182"/>
      <c r="J113" s="183"/>
      <c r="K113" s="182"/>
      <c r="L113" s="183"/>
      <c r="M113" s="182"/>
      <c r="N113" s="183"/>
      <c r="O113" s="182"/>
      <c r="P113" s="183"/>
      <c r="Q113" s="182"/>
      <c r="R113" s="183"/>
      <c r="S113" s="187"/>
    </row>
    <row r="114" spans="1:19" ht="12.75">
      <c r="A114" s="178"/>
      <c r="B114" s="178"/>
      <c r="C114" s="178"/>
      <c r="D114" s="178"/>
      <c r="E114" s="178"/>
      <c r="F114" s="178"/>
      <c r="G114" s="179"/>
      <c r="H114" s="184"/>
      <c r="I114" s="179"/>
      <c r="J114" s="184"/>
      <c r="K114" s="179"/>
      <c r="L114" s="184"/>
      <c r="M114" s="179"/>
      <c r="N114" s="184"/>
      <c r="O114" s="179"/>
      <c r="P114" s="184"/>
      <c r="Q114" s="179"/>
      <c r="R114" s="184"/>
      <c r="S114" s="187"/>
    </row>
    <row r="115" spans="1:19" ht="12.75">
      <c r="A115" s="181"/>
      <c r="B115" s="181"/>
      <c r="C115" s="181"/>
      <c r="D115" s="181"/>
      <c r="E115" s="181"/>
      <c r="F115" s="181"/>
      <c r="G115" s="182"/>
      <c r="H115" s="183"/>
      <c r="I115" s="185"/>
      <c r="J115" s="183"/>
      <c r="K115" s="185"/>
      <c r="L115" s="183"/>
      <c r="M115" s="185"/>
      <c r="N115" s="183"/>
      <c r="O115" s="185"/>
      <c r="P115" s="183"/>
      <c r="Q115" s="185"/>
      <c r="R115" s="183"/>
      <c r="S115" s="187"/>
    </row>
    <row r="116" spans="1:19" ht="12.75">
      <c r="A116" s="181"/>
      <c r="B116" s="181"/>
      <c r="C116" s="181"/>
      <c r="D116" s="181"/>
      <c r="E116" s="181"/>
      <c r="F116" s="181"/>
      <c r="G116" s="182"/>
      <c r="H116" s="183"/>
      <c r="I116" s="185"/>
      <c r="J116" s="183"/>
      <c r="K116" s="185"/>
      <c r="L116" s="183"/>
      <c r="M116" s="185"/>
      <c r="N116" s="183"/>
      <c r="O116" s="185"/>
      <c r="P116" s="183"/>
      <c r="Q116" s="185"/>
      <c r="R116" s="183"/>
      <c r="S116" s="187"/>
    </row>
    <row r="117" spans="1:19" ht="12.75">
      <c r="A117" s="178"/>
      <c r="B117" s="178"/>
      <c r="C117" s="178"/>
      <c r="D117" s="178"/>
      <c r="E117" s="178"/>
      <c r="F117" s="178"/>
      <c r="G117" s="179"/>
      <c r="H117" s="186"/>
      <c r="I117" s="179"/>
      <c r="J117" s="186"/>
      <c r="K117" s="179"/>
      <c r="L117" s="186"/>
      <c r="M117" s="179"/>
      <c r="N117" s="186"/>
      <c r="O117" s="179"/>
      <c r="P117" s="186"/>
      <c r="Q117" s="179"/>
      <c r="R117" s="186"/>
      <c r="S117" s="187"/>
    </row>
    <row r="118" spans="1:19" ht="12.75">
      <c r="A118" s="187"/>
      <c r="B118" s="187"/>
      <c r="C118" s="187"/>
      <c r="D118" s="187"/>
      <c r="E118" s="187"/>
      <c r="F118" s="187"/>
      <c r="G118" s="179"/>
      <c r="H118" s="186"/>
      <c r="I118" s="179"/>
      <c r="J118" s="186"/>
      <c r="K118" s="179"/>
      <c r="L118" s="186"/>
      <c r="M118" s="179"/>
      <c r="N118" s="186"/>
      <c r="O118" s="179"/>
      <c r="P118" s="186"/>
      <c r="Q118" s="179"/>
      <c r="R118" s="186"/>
      <c r="S118" s="187"/>
    </row>
    <row r="119" spans="1:19" ht="12.75">
      <c r="A119" s="181"/>
      <c r="B119" s="181"/>
      <c r="C119" s="181"/>
      <c r="D119" s="181"/>
      <c r="E119" s="181"/>
      <c r="F119" s="181"/>
      <c r="G119" s="188"/>
      <c r="H119" s="189"/>
      <c r="I119" s="188"/>
      <c r="J119" s="189"/>
      <c r="K119" s="188"/>
      <c r="L119" s="189"/>
      <c r="M119" s="188"/>
      <c r="N119" s="189"/>
      <c r="O119" s="188"/>
      <c r="P119" s="189"/>
      <c r="Q119" s="188"/>
      <c r="R119" s="189"/>
      <c r="S119" s="187"/>
    </row>
    <row r="120" spans="1:19" ht="12.75">
      <c r="A120" s="181"/>
      <c r="B120" s="181"/>
      <c r="C120" s="181"/>
      <c r="D120" s="181"/>
      <c r="E120" s="181"/>
      <c r="F120" s="181"/>
      <c r="G120" s="188"/>
      <c r="H120" s="189"/>
      <c r="I120" s="188"/>
      <c r="J120" s="189"/>
      <c r="K120" s="188"/>
      <c r="L120" s="189"/>
      <c r="M120" s="188"/>
      <c r="N120" s="189"/>
      <c r="O120" s="188"/>
      <c r="P120" s="189"/>
      <c r="Q120" s="188"/>
      <c r="R120" s="189"/>
      <c r="S120" s="187"/>
    </row>
    <row r="121" spans="1:19" ht="12.75">
      <c r="A121" s="178"/>
      <c r="B121" s="178"/>
      <c r="C121" s="178"/>
      <c r="D121" s="178"/>
      <c r="E121" s="178"/>
      <c r="F121" s="178"/>
      <c r="G121" s="190"/>
      <c r="H121" s="190"/>
      <c r="I121" s="179"/>
      <c r="J121" s="190"/>
      <c r="K121" s="179"/>
      <c r="L121" s="190"/>
      <c r="M121" s="179"/>
      <c r="N121" s="190"/>
      <c r="O121" s="190"/>
      <c r="P121" s="190"/>
      <c r="Q121" s="190"/>
      <c r="R121" s="190"/>
      <c r="S121" s="187"/>
    </row>
    <row r="122" spans="1:19" ht="12.75">
      <c r="A122" s="174"/>
      <c r="B122" s="174"/>
      <c r="C122" s="174"/>
      <c r="D122" s="174"/>
      <c r="E122" s="174"/>
      <c r="F122" s="174"/>
      <c r="G122" s="190"/>
      <c r="H122" s="190"/>
      <c r="I122" s="179"/>
      <c r="J122" s="190"/>
      <c r="K122" s="179"/>
      <c r="L122" s="190"/>
      <c r="M122" s="179"/>
      <c r="N122" s="190"/>
      <c r="O122" s="190"/>
      <c r="P122" s="190"/>
      <c r="Q122" s="190"/>
      <c r="R122" s="190"/>
      <c r="S122" s="187"/>
    </row>
    <row r="123" spans="1:19" ht="12.75">
      <c r="A123" s="181"/>
      <c r="B123" s="181"/>
      <c r="C123" s="181"/>
      <c r="D123" s="181"/>
      <c r="E123" s="181"/>
      <c r="F123" s="181"/>
      <c r="G123" s="190"/>
      <c r="H123" s="190"/>
      <c r="I123" s="188"/>
      <c r="J123" s="189"/>
      <c r="K123" s="188"/>
      <c r="L123" s="189"/>
      <c r="M123" s="188"/>
      <c r="N123" s="189"/>
      <c r="O123" s="190"/>
      <c r="P123" s="190"/>
      <c r="Q123" s="190"/>
      <c r="R123" s="190"/>
      <c r="S123" s="187"/>
    </row>
    <row r="124" spans="1:19" ht="12.75">
      <c r="A124" s="181"/>
      <c r="B124" s="181"/>
      <c r="C124" s="181"/>
      <c r="D124" s="181"/>
      <c r="E124" s="181"/>
      <c r="F124" s="181"/>
      <c r="G124" s="190"/>
      <c r="H124" s="190"/>
      <c r="I124" s="188"/>
      <c r="J124" s="189"/>
      <c r="K124" s="188"/>
      <c r="L124" s="189"/>
      <c r="M124" s="188"/>
      <c r="N124" s="189"/>
      <c r="O124" s="190"/>
      <c r="P124" s="190"/>
      <c r="Q124" s="190"/>
      <c r="R124" s="190"/>
      <c r="S124" s="187"/>
    </row>
    <row r="125" spans="1:19" ht="12.75">
      <c r="A125" s="174"/>
      <c r="B125" s="174"/>
      <c r="C125" s="174"/>
      <c r="D125" s="174"/>
      <c r="E125" s="174"/>
      <c r="F125" s="174"/>
      <c r="G125" s="190"/>
      <c r="H125" s="190"/>
      <c r="I125" s="179"/>
      <c r="J125" s="190"/>
      <c r="K125" s="179"/>
      <c r="L125" s="190"/>
      <c r="M125" s="179"/>
      <c r="N125" s="190"/>
      <c r="O125" s="190"/>
      <c r="P125" s="190"/>
      <c r="Q125" s="190"/>
      <c r="R125" s="190"/>
      <c r="S125" s="187"/>
    </row>
    <row r="126" spans="1:19" ht="12.75">
      <c r="A126" s="181"/>
      <c r="B126" s="181"/>
      <c r="C126" s="181"/>
      <c r="D126" s="181"/>
      <c r="E126" s="181"/>
      <c r="F126" s="181"/>
      <c r="G126" s="190"/>
      <c r="H126" s="190"/>
      <c r="I126" s="188"/>
      <c r="J126" s="189"/>
      <c r="K126" s="188"/>
      <c r="L126" s="189"/>
      <c r="M126" s="188"/>
      <c r="N126" s="189"/>
      <c r="O126" s="190"/>
      <c r="P126" s="190"/>
      <c r="Q126" s="190"/>
      <c r="R126" s="190"/>
      <c r="S126" s="187"/>
    </row>
    <row r="127" spans="1:19" ht="12.75">
      <c r="A127" s="181"/>
      <c r="B127" s="181"/>
      <c r="C127" s="181"/>
      <c r="D127" s="181"/>
      <c r="E127" s="181"/>
      <c r="F127" s="181"/>
      <c r="G127" s="190"/>
      <c r="H127" s="190"/>
      <c r="I127" s="188"/>
      <c r="J127" s="189"/>
      <c r="K127" s="188"/>
      <c r="L127" s="189"/>
      <c r="M127" s="188"/>
      <c r="N127" s="189"/>
      <c r="O127" s="190"/>
      <c r="P127" s="190"/>
      <c r="Q127" s="190"/>
      <c r="R127" s="190"/>
      <c r="S127" s="187"/>
    </row>
    <row r="128" spans="1:19" ht="12.75">
      <c r="A128" s="174"/>
      <c r="B128" s="174"/>
      <c r="C128" s="174"/>
      <c r="D128" s="174"/>
      <c r="E128" s="174"/>
      <c r="F128" s="174"/>
      <c r="G128" s="190"/>
      <c r="H128" s="190"/>
      <c r="I128" s="179"/>
      <c r="J128" s="190"/>
      <c r="K128" s="179"/>
      <c r="L128" s="190"/>
      <c r="M128" s="179"/>
      <c r="N128" s="190"/>
      <c r="O128" s="190"/>
      <c r="P128" s="190"/>
      <c r="Q128" s="190"/>
      <c r="R128" s="190"/>
      <c r="S128" s="187"/>
    </row>
    <row r="129" spans="1:19" ht="12.75">
      <c r="A129" s="181"/>
      <c r="B129" s="181"/>
      <c r="C129" s="181"/>
      <c r="D129" s="181"/>
      <c r="E129" s="181"/>
      <c r="F129" s="181"/>
      <c r="G129" s="190"/>
      <c r="H129" s="190"/>
      <c r="I129" s="188"/>
      <c r="J129" s="189"/>
      <c r="K129" s="188"/>
      <c r="L129" s="189"/>
      <c r="M129" s="188"/>
      <c r="N129" s="189"/>
      <c r="O129" s="190"/>
      <c r="P129" s="190"/>
      <c r="Q129" s="190"/>
      <c r="R129" s="190"/>
      <c r="S129" s="187"/>
    </row>
    <row r="130" spans="1:19" ht="12.75">
      <c r="A130" s="181"/>
      <c r="B130" s="181"/>
      <c r="C130" s="181"/>
      <c r="D130" s="181"/>
      <c r="E130" s="181"/>
      <c r="F130" s="181"/>
      <c r="G130" s="190"/>
      <c r="H130" s="190"/>
      <c r="I130" s="188"/>
      <c r="J130" s="189"/>
      <c r="K130" s="188"/>
      <c r="L130" s="189"/>
      <c r="M130" s="188"/>
      <c r="N130" s="189"/>
      <c r="O130" s="190"/>
      <c r="P130" s="190"/>
      <c r="Q130" s="190"/>
      <c r="R130" s="190"/>
      <c r="S130" s="187"/>
    </row>
    <row r="131" spans="1:19" ht="12.75">
      <c r="A131" s="174"/>
      <c r="B131" s="174"/>
      <c r="C131" s="174"/>
      <c r="D131" s="174"/>
      <c r="E131" s="174"/>
      <c r="F131" s="174"/>
      <c r="G131" s="174"/>
      <c r="H131" s="174"/>
      <c r="I131" s="174"/>
      <c r="J131" s="174"/>
      <c r="K131" s="174"/>
      <c r="L131" s="174"/>
      <c r="M131" s="174"/>
      <c r="N131" s="174"/>
      <c r="O131" s="174"/>
      <c r="P131" s="174"/>
      <c r="Q131" s="189"/>
      <c r="R131" s="174"/>
      <c r="S131" s="187"/>
    </row>
    <row r="132" spans="1:19" ht="12.75">
      <c r="A132" s="178"/>
      <c r="B132" s="178"/>
      <c r="C132" s="178"/>
      <c r="D132" s="178"/>
      <c r="E132" s="178"/>
      <c r="F132" s="178"/>
      <c r="G132" s="174"/>
      <c r="H132" s="174"/>
      <c r="I132" s="174"/>
      <c r="J132" s="174"/>
      <c r="K132" s="174"/>
      <c r="L132" s="174"/>
      <c r="M132" s="174"/>
      <c r="N132" s="174"/>
      <c r="O132" s="174"/>
      <c r="P132" s="174"/>
      <c r="Q132" s="189"/>
      <c r="R132" s="174"/>
      <c r="S132" s="187"/>
    </row>
    <row r="133" spans="1:19" ht="12.75">
      <c r="A133" s="174"/>
      <c r="B133" s="174"/>
      <c r="C133" s="174"/>
      <c r="D133" s="174"/>
      <c r="E133" s="174"/>
      <c r="F133" s="174"/>
      <c r="G133" s="174"/>
      <c r="H133" s="174"/>
      <c r="I133" s="174"/>
      <c r="J133" s="174"/>
      <c r="K133" s="174"/>
      <c r="L133" s="174"/>
      <c r="M133" s="174"/>
      <c r="N133" s="174"/>
      <c r="O133" s="174"/>
      <c r="P133" s="174"/>
      <c r="Q133" s="189"/>
      <c r="R133" s="181"/>
      <c r="S133" s="187"/>
    </row>
    <row r="134" spans="1:19" ht="12.75">
      <c r="A134" s="187"/>
      <c r="B134" s="187"/>
      <c r="C134" s="187"/>
      <c r="D134" s="187"/>
      <c r="E134" s="187"/>
      <c r="F134" s="187"/>
      <c r="G134" s="187"/>
      <c r="H134" s="187"/>
      <c r="I134" s="187"/>
      <c r="J134" s="187"/>
      <c r="K134" s="187"/>
      <c r="L134" s="187"/>
      <c r="M134" s="187"/>
      <c r="N134" s="187"/>
      <c r="O134" s="187"/>
      <c r="P134" s="187"/>
      <c r="Q134" s="187"/>
      <c r="R134" s="187"/>
      <c r="S134" s="187"/>
    </row>
    <row r="135" spans="1:19" ht="12.75">
      <c r="A135" s="187"/>
      <c r="B135" s="187"/>
      <c r="C135" s="187"/>
      <c r="D135" s="187"/>
      <c r="E135" s="187"/>
      <c r="F135" s="187"/>
      <c r="G135" s="187"/>
      <c r="H135" s="187"/>
      <c r="I135" s="187"/>
      <c r="J135" s="187"/>
      <c r="K135" s="187"/>
      <c r="L135" s="187"/>
      <c r="M135" s="187"/>
      <c r="N135" s="187"/>
      <c r="O135" s="187"/>
      <c r="P135" s="187"/>
      <c r="Q135" s="187"/>
      <c r="R135" s="187"/>
      <c r="S135" s="187"/>
    </row>
    <row r="136" spans="1:19" ht="12.75">
      <c r="A136" s="187"/>
      <c r="B136" s="187"/>
      <c r="C136" s="187"/>
      <c r="D136" s="187"/>
      <c r="E136" s="187"/>
      <c r="F136" s="187"/>
      <c r="G136" s="187"/>
      <c r="H136" s="187"/>
      <c r="I136" s="187"/>
      <c r="J136" s="187"/>
      <c r="K136" s="187"/>
      <c r="L136" s="187"/>
      <c r="M136" s="187"/>
      <c r="N136" s="187"/>
      <c r="O136" s="187"/>
      <c r="P136" s="187"/>
      <c r="Q136" s="187"/>
      <c r="R136" s="187"/>
      <c r="S136" s="187"/>
    </row>
    <row r="137" spans="1:19" ht="14.25">
      <c r="A137" s="191"/>
      <c r="B137" s="192"/>
      <c r="C137" s="192"/>
      <c r="D137" s="192"/>
      <c r="E137" s="192"/>
      <c r="F137" s="192"/>
      <c r="G137" s="192"/>
      <c r="H137" s="192"/>
      <c r="I137" s="192"/>
      <c r="J137" s="192"/>
      <c r="K137" s="192"/>
      <c r="L137" s="192"/>
      <c r="M137" s="192"/>
      <c r="N137" s="192"/>
      <c r="O137" s="192"/>
      <c r="P137" s="192"/>
      <c r="Q137" s="192"/>
      <c r="R137" s="192"/>
      <c r="S137" s="187"/>
    </row>
    <row r="138" spans="1:19" ht="15">
      <c r="A138" s="193"/>
      <c r="B138" s="193"/>
      <c r="C138" s="193"/>
      <c r="D138" s="193"/>
      <c r="E138" s="193"/>
      <c r="F138" s="193"/>
      <c r="G138" s="193"/>
      <c r="H138" s="193"/>
      <c r="I138" s="193"/>
      <c r="J138" s="193"/>
      <c r="K138" s="193"/>
      <c r="L138" s="193"/>
      <c r="M138" s="193"/>
      <c r="N138" s="193"/>
      <c r="O138" s="193"/>
      <c r="P138" s="193"/>
      <c r="Q138" s="193"/>
      <c r="R138" s="193"/>
      <c r="S138" s="187"/>
    </row>
    <row r="139" spans="1:19" ht="14.25">
      <c r="A139" s="191"/>
      <c r="B139" s="191"/>
      <c r="C139" s="191"/>
      <c r="D139" s="191"/>
      <c r="E139" s="191"/>
      <c r="F139" s="191"/>
      <c r="G139" s="191"/>
      <c r="H139" s="191"/>
      <c r="I139" s="191"/>
      <c r="J139" s="191"/>
      <c r="K139" s="191"/>
      <c r="L139" s="191"/>
      <c r="M139" s="191"/>
      <c r="N139" s="191"/>
      <c r="O139" s="191"/>
      <c r="P139" s="191"/>
      <c r="Q139" s="191"/>
      <c r="R139" s="191"/>
      <c r="S139" s="187"/>
    </row>
    <row r="140" spans="1:19" ht="14.25">
      <c r="A140" s="191"/>
      <c r="B140" s="191"/>
      <c r="C140" s="191"/>
      <c r="D140" s="191"/>
      <c r="E140" s="191"/>
      <c r="F140" s="191"/>
      <c r="G140" s="191"/>
      <c r="H140" s="191"/>
      <c r="I140" s="191"/>
      <c r="J140" s="191"/>
      <c r="K140" s="191"/>
      <c r="L140" s="191"/>
      <c r="M140" s="191"/>
      <c r="N140" s="191"/>
      <c r="O140" s="191"/>
      <c r="P140" s="191"/>
      <c r="Q140" s="191"/>
      <c r="R140" s="191"/>
      <c r="S140" s="187"/>
    </row>
    <row r="141" spans="1:19" ht="14.25">
      <c r="A141" s="191"/>
      <c r="B141" s="191"/>
      <c r="C141" s="191"/>
      <c r="D141" s="191"/>
      <c r="E141" s="191"/>
      <c r="F141" s="191"/>
      <c r="G141" s="191"/>
      <c r="H141" s="191"/>
      <c r="I141" s="191"/>
      <c r="J141" s="191"/>
      <c r="K141" s="191"/>
      <c r="L141" s="191"/>
      <c r="M141" s="191"/>
      <c r="N141" s="191"/>
      <c r="O141" s="191"/>
      <c r="P141" s="191"/>
      <c r="Q141" s="191"/>
      <c r="R141" s="191"/>
      <c r="S141" s="187"/>
    </row>
    <row r="142" spans="1:19" ht="12.75">
      <c r="A142" s="174"/>
      <c r="B142" s="174"/>
      <c r="C142" s="174"/>
      <c r="D142" s="174"/>
      <c r="E142" s="174"/>
      <c r="F142" s="174"/>
      <c r="G142" s="175"/>
      <c r="H142" s="175"/>
      <c r="I142" s="175"/>
      <c r="J142" s="175"/>
      <c r="K142" s="175"/>
      <c r="L142" s="175"/>
      <c r="M142" s="175"/>
      <c r="N142" s="175"/>
      <c r="O142" s="175"/>
      <c r="P142" s="175"/>
      <c r="Q142" s="175"/>
      <c r="R142" s="175"/>
      <c r="S142" s="187"/>
    </row>
    <row r="143" spans="1:19" ht="12.75">
      <c r="A143" s="175"/>
      <c r="B143" s="175"/>
      <c r="C143" s="175"/>
      <c r="D143" s="175"/>
      <c r="E143" s="175"/>
      <c r="F143" s="175"/>
      <c r="G143" s="175"/>
      <c r="H143" s="175"/>
      <c r="I143" s="175"/>
      <c r="J143" s="175"/>
      <c r="K143" s="175"/>
      <c r="L143" s="175"/>
      <c r="M143" s="175"/>
      <c r="N143" s="175"/>
      <c r="O143" s="175"/>
      <c r="P143" s="175"/>
      <c r="Q143" s="175"/>
      <c r="R143" s="175"/>
      <c r="S143" s="187"/>
    </row>
    <row r="144" spans="1:19" ht="12.75">
      <c r="A144" s="174"/>
      <c r="B144" s="174"/>
      <c r="C144" s="174"/>
      <c r="D144" s="174"/>
      <c r="E144" s="174"/>
      <c r="F144" s="174"/>
      <c r="G144" s="175"/>
      <c r="H144" s="175"/>
      <c r="I144" s="175"/>
      <c r="J144" s="175"/>
      <c r="K144" s="175"/>
      <c r="L144" s="175"/>
      <c r="M144" s="175"/>
      <c r="N144" s="175"/>
      <c r="O144" s="175"/>
      <c r="P144" s="175"/>
      <c r="Q144" s="175"/>
      <c r="R144" s="175"/>
      <c r="S144" s="187"/>
    </row>
    <row r="145" spans="1:19" ht="12.75">
      <c r="A145" s="174"/>
      <c r="B145" s="174"/>
      <c r="C145" s="174"/>
      <c r="D145" s="174"/>
      <c r="E145" s="174"/>
      <c r="F145" s="174"/>
      <c r="G145" s="176"/>
      <c r="H145" s="177"/>
      <c r="I145" s="176"/>
      <c r="J145" s="177"/>
      <c r="K145" s="176"/>
      <c r="L145" s="177"/>
      <c r="M145" s="176"/>
      <c r="N145" s="177"/>
      <c r="O145" s="176"/>
      <c r="P145" s="177"/>
      <c r="Q145" s="176"/>
      <c r="R145" s="177"/>
      <c r="S145" s="187"/>
    </row>
    <row r="146" spans="1:19" ht="12.75">
      <c r="A146" s="178"/>
      <c r="B146" s="178"/>
      <c r="C146" s="178"/>
      <c r="D146" s="178"/>
      <c r="E146" s="178"/>
      <c r="F146" s="178"/>
      <c r="G146" s="179"/>
      <c r="H146" s="180"/>
      <c r="I146" s="179"/>
      <c r="J146" s="180"/>
      <c r="K146" s="179"/>
      <c r="L146" s="180"/>
      <c r="M146" s="179"/>
      <c r="N146" s="180"/>
      <c r="O146" s="179"/>
      <c r="P146" s="180"/>
      <c r="Q146" s="179"/>
      <c r="R146" s="180"/>
      <c r="S146" s="187"/>
    </row>
    <row r="147" spans="1:19" ht="12.75">
      <c r="A147" s="181"/>
      <c r="B147" s="181"/>
      <c r="C147" s="181"/>
      <c r="D147" s="181"/>
      <c r="E147" s="181"/>
      <c r="F147" s="181"/>
      <c r="G147" s="194"/>
      <c r="H147" s="189"/>
      <c r="I147" s="194"/>
      <c r="J147" s="189"/>
      <c r="K147" s="194"/>
      <c r="L147" s="189"/>
      <c r="M147" s="194"/>
      <c r="N147" s="189"/>
      <c r="O147" s="194"/>
      <c r="P147" s="189"/>
      <c r="Q147" s="194"/>
      <c r="R147" s="189"/>
      <c r="S147" s="187"/>
    </row>
    <row r="148" spans="1:19" ht="12.75">
      <c r="A148" s="181"/>
      <c r="B148" s="181"/>
      <c r="C148" s="181"/>
      <c r="D148" s="181"/>
      <c r="E148" s="181"/>
      <c r="F148" s="181"/>
      <c r="G148" s="194"/>
      <c r="H148" s="189"/>
      <c r="I148" s="194"/>
      <c r="J148" s="189"/>
      <c r="K148" s="194"/>
      <c r="L148" s="189"/>
      <c r="M148" s="194"/>
      <c r="N148" s="189"/>
      <c r="O148" s="194"/>
      <c r="P148" s="189"/>
      <c r="Q148" s="194"/>
      <c r="R148" s="189"/>
      <c r="S148" s="187"/>
    </row>
    <row r="149" spans="1:19" ht="12.75">
      <c r="A149" s="178"/>
      <c r="B149" s="178"/>
      <c r="C149" s="178"/>
      <c r="D149" s="178"/>
      <c r="E149" s="178"/>
      <c r="F149" s="178"/>
      <c r="G149" s="179"/>
      <c r="H149" s="195"/>
      <c r="I149" s="179"/>
      <c r="J149" s="195"/>
      <c r="K149" s="179"/>
      <c r="L149" s="195"/>
      <c r="M149" s="179"/>
      <c r="N149" s="195"/>
      <c r="O149" s="179"/>
      <c r="P149" s="195"/>
      <c r="Q149" s="179"/>
      <c r="R149" s="195"/>
      <c r="S149" s="187"/>
    </row>
    <row r="150" spans="1:19" ht="12.75">
      <c r="A150" s="181"/>
      <c r="B150" s="181"/>
      <c r="C150" s="181"/>
      <c r="D150" s="181"/>
      <c r="E150" s="181"/>
      <c r="F150" s="181"/>
      <c r="G150" s="194"/>
      <c r="H150" s="189"/>
      <c r="I150" s="188"/>
      <c r="J150" s="189"/>
      <c r="K150" s="188"/>
      <c r="L150" s="189"/>
      <c r="M150" s="195"/>
      <c r="N150" s="189"/>
      <c r="O150" s="188"/>
      <c r="P150" s="189"/>
      <c r="Q150" s="188"/>
      <c r="R150" s="189"/>
      <c r="S150" s="187"/>
    </row>
    <row r="151" spans="1:19" ht="12.75">
      <c r="A151" s="181"/>
      <c r="B151" s="181"/>
      <c r="C151" s="181"/>
      <c r="D151" s="181"/>
      <c r="E151" s="181"/>
      <c r="F151" s="181"/>
      <c r="G151" s="194"/>
      <c r="H151" s="189"/>
      <c r="I151" s="188"/>
      <c r="J151" s="189"/>
      <c r="K151" s="188"/>
      <c r="L151" s="189"/>
      <c r="M151" s="188"/>
      <c r="N151" s="189"/>
      <c r="O151" s="188"/>
      <c r="P151" s="189"/>
      <c r="Q151" s="188"/>
      <c r="R151" s="189"/>
      <c r="S151" s="187"/>
    </row>
    <row r="152" spans="1:19" ht="12.75">
      <c r="A152" s="178"/>
      <c r="B152" s="178"/>
      <c r="C152" s="178"/>
      <c r="D152" s="178"/>
      <c r="E152" s="178"/>
      <c r="F152" s="178"/>
      <c r="G152" s="179"/>
      <c r="H152" s="174"/>
      <c r="I152" s="179"/>
      <c r="J152" s="174"/>
      <c r="K152" s="179"/>
      <c r="L152" s="174"/>
      <c r="M152" s="179"/>
      <c r="N152" s="174"/>
      <c r="O152" s="179"/>
      <c r="P152" s="174"/>
      <c r="Q152" s="179"/>
      <c r="R152" s="174"/>
      <c r="S152" s="187"/>
    </row>
    <row r="153" spans="1:19" ht="12.75">
      <c r="A153" s="187"/>
      <c r="B153" s="187"/>
      <c r="C153" s="187"/>
      <c r="D153" s="187"/>
      <c r="E153" s="187"/>
      <c r="F153" s="187"/>
      <c r="G153" s="179"/>
      <c r="H153" s="174"/>
      <c r="I153" s="179"/>
      <c r="J153" s="174"/>
      <c r="K153" s="179"/>
      <c r="L153" s="174"/>
      <c r="M153" s="179"/>
      <c r="N153" s="174"/>
      <c r="O153" s="179"/>
      <c r="P153" s="174"/>
      <c r="Q153" s="179"/>
      <c r="R153" s="174"/>
      <c r="S153" s="187"/>
    </row>
    <row r="154" spans="1:19" ht="12.75">
      <c r="A154" s="181"/>
      <c r="B154" s="181"/>
      <c r="C154" s="181"/>
      <c r="D154" s="181"/>
      <c r="E154" s="181"/>
      <c r="F154" s="181"/>
      <c r="G154" s="188"/>
      <c r="H154" s="189"/>
      <c r="I154" s="188"/>
      <c r="J154" s="189"/>
      <c r="K154" s="188"/>
      <c r="L154" s="189"/>
      <c r="M154" s="188"/>
      <c r="N154" s="189"/>
      <c r="O154" s="188"/>
      <c r="P154" s="189"/>
      <c r="Q154" s="188"/>
      <c r="R154" s="189"/>
      <c r="S154" s="187"/>
    </row>
    <row r="155" spans="1:19" ht="12.75">
      <c r="A155" s="181"/>
      <c r="B155" s="181"/>
      <c r="C155" s="181"/>
      <c r="D155" s="181"/>
      <c r="E155" s="181"/>
      <c r="F155" s="181"/>
      <c r="G155" s="188"/>
      <c r="H155" s="189"/>
      <c r="I155" s="188"/>
      <c r="J155" s="189"/>
      <c r="K155" s="188"/>
      <c r="L155" s="189"/>
      <c r="M155" s="188"/>
      <c r="N155" s="189"/>
      <c r="O155" s="188"/>
      <c r="P155" s="189"/>
      <c r="Q155" s="188"/>
      <c r="R155" s="189"/>
      <c r="S155" s="187"/>
    </row>
    <row r="156" spans="1:19" ht="12.75">
      <c r="A156" s="178"/>
      <c r="B156" s="178"/>
      <c r="C156" s="178"/>
      <c r="D156" s="178"/>
      <c r="E156" s="178"/>
      <c r="F156" s="178"/>
      <c r="G156" s="190"/>
      <c r="H156" s="190"/>
      <c r="I156" s="179"/>
      <c r="J156" s="190"/>
      <c r="K156" s="179"/>
      <c r="L156" s="190"/>
      <c r="M156" s="179"/>
      <c r="N156" s="190"/>
      <c r="O156" s="190"/>
      <c r="P156" s="190"/>
      <c r="Q156" s="190"/>
      <c r="R156" s="190"/>
      <c r="S156" s="187"/>
    </row>
    <row r="157" spans="1:19" ht="12.75">
      <c r="A157" s="174"/>
      <c r="B157" s="174"/>
      <c r="C157" s="174"/>
      <c r="D157" s="174"/>
      <c r="E157" s="174"/>
      <c r="F157" s="174"/>
      <c r="G157" s="190"/>
      <c r="H157" s="190"/>
      <c r="I157" s="179"/>
      <c r="J157" s="190"/>
      <c r="K157" s="179"/>
      <c r="L157" s="190"/>
      <c r="M157" s="179"/>
      <c r="N157" s="190"/>
      <c r="O157" s="190"/>
      <c r="P157" s="190"/>
      <c r="Q157" s="190"/>
      <c r="R157" s="190"/>
      <c r="S157" s="187"/>
    </row>
    <row r="158" spans="1:19" ht="12.75">
      <c r="A158" s="181"/>
      <c r="B158" s="181"/>
      <c r="C158" s="181"/>
      <c r="D158" s="181"/>
      <c r="E158" s="181"/>
      <c r="F158" s="181"/>
      <c r="G158" s="190"/>
      <c r="H158" s="190"/>
      <c r="I158" s="188"/>
      <c r="J158" s="189"/>
      <c r="K158" s="188"/>
      <c r="L158" s="189"/>
      <c r="M158" s="188"/>
      <c r="N158" s="189"/>
      <c r="O158" s="190"/>
      <c r="P158" s="190"/>
      <c r="Q158" s="190"/>
      <c r="R158" s="190"/>
      <c r="S158" s="187"/>
    </row>
    <row r="159" spans="1:19" ht="12.75">
      <c r="A159" s="181"/>
      <c r="B159" s="181"/>
      <c r="C159" s="181"/>
      <c r="D159" s="181"/>
      <c r="E159" s="181"/>
      <c r="F159" s="181"/>
      <c r="G159" s="190"/>
      <c r="H159" s="190"/>
      <c r="I159" s="188"/>
      <c r="J159" s="189"/>
      <c r="K159" s="188"/>
      <c r="L159" s="189"/>
      <c r="M159" s="188"/>
      <c r="N159" s="189"/>
      <c r="O159" s="190"/>
      <c r="P159" s="190"/>
      <c r="Q159" s="190"/>
      <c r="R159" s="190"/>
      <c r="S159" s="187"/>
    </row>
    <row r="160" spans="1:19" ht="12.75">
      <c r="A160" s="174"/>
      <c r="B160" s="174"/>
      <c r="C160" s="174"/>
      <c r="D160" s="174"/>
      <c r="E160" s="174"/>
      <c r="F160" s="174"/>
      <c r="G160" s="190"/>
      <c r="H160" s="190"/>
      <c r="I160" s="179"/>
      <c r="J160" s="190"/>
      <c r="K160" s="179"/>
      <c r="L160" s="190"/>
      <c r="M160" s="179"/>
      <c r="N160" s="190"/>
      <c r="O160" s="190"/>
      <c r="P160" s="190"/>
      <c r="Q160" s="190"/>
      <c r="R160" s="190"/>
      <c r="S160" s="187"/>
    </row>
    <row r="161" spans="1:19" ht="12.75">
      <c r="A161" s="181"/>
      <c r="B161" s="181"/>
      <c r="C161" s="181"/>
      <c r="D161" s="181"/>
      <c r="E161" s="181"/>
      <c r="F161" s="181"/>
      <c r="G161" s="190"/>
      <c r="H161" s="190"/>
      <c r="I161" s="188"/>
      <c r="J161" s="189"/>
      <c r="K161" s="188"/>
      <c r="L161" s="189"/>
      <c r="M161" s="188"/>
      <c r="N161" s="189"/>
      <c r="O161" s="190"/>
      <c r="P161" s="190"/>
      <c r="Q161" s="190"/>
      <c r="R161" s="190"/>
      <c r="S161" s="187"/>
    </row>
    <row r="162" spans="1:19" ht="12.75">
      <c r="A162" s="181"/>
      <c r="B162" s="181"/>
      <c r="C162" s="181"/>
      <c r="D162" s="181"/>
      <c r="E162" s="181"/>
      <c r="F162" s="181"/>
      <c r="G162" s="190"/>
      <c r="H162" s="190"/>
      <c r="I162" s="188"/>
      <c r="J162" s="189"/>
      <c r="K162" s="188"/>
      <c r="L162" s="189"/>
      <c r="M162" s="188"/>
      <c r="N162" s="189"/>
      <c r="O162" s="190"/>
      <c r="P162" s="190"/>
      <c r="Q162" s="190"/>
      <c r="R162" s="190"/>
      <c r="S162" s="187"/>
    </row>
    <row r="163" spans="1:19" ht="12.75">
      <c r="A163" s="174"/>
      <c r="B163" s="174"/>
      <c r="C163" s="174"/>
      <c r="D163" s="174"/>
      <c r="E163" s="174"/>
      <c r="F163" s="174"/>
      <c r="G163" s="190"/>
      <c r="H163" s="190"/>
      <c r="I163" s="179"/>
      <c r="J163" s="190"/>
      <c r="K163" s="179"/>
      <c r="L163" s="190"/>
      <c r="M163" s="179"/>
      <c r="N163" s="190"/>
      <c r="O163" s="190"/>
      <c r="P163" s="190"/>
      <c r="Q163" s="190"/>
      <c r="R163" s="190"/>
      <c r="S163" s="187"/>
    </row>
    <row r="164" spans="1:19" ht="12.75">
      <c r="A164" s="181"/>
      <c r="B164" s="181"/>
      <c r="C164" s="181"/>
      <c r="D164" s="181"/>
      <c r="E164" s="181"/>
      <c r="F164" s="181"/>
      <c r="G164" s="190"/>
      <c r="H164" s="190"/>
      <c r="I164" s="188"/>
      <c r="J164" s="189"/>
      <c r="K164" s="188"/>
      <c r="L164" s="189"/>
      <c r="M164" s="188"/>
      <c r="N164" s="189"/>
      <c r="O164" s="190"/>
      <c r="P164" s="190"/>
      <c r="Q164" s="190"/>
      <c r="R164" s="190"/>
      <c r="S164" s="187"/>
    </row>
    <row r="165" spans="1:19" ht="12.75">
      <c r="A165" s="181"/>
      <c r="B165" s="181"/>
      <c r="C165" s="181"/>
      <c r="D165" s="181"/>
      <c r="E165" s="181"/>
      <c r="F165" s="181"/>
      <c r="G165" s="190"/>
      <c r="H165" s="190"/>
      <c r="I165" s="188"/>
      <c r="J165" s="189"/>
      <c r="K165" s="188"/>
      <c r="L165" s="189"/>
      <c r="M165" s="188"/>
      <c r="N165" s="189"/>
      <c r="O165" s="190"/>
      <c r="P165" s="190"/>
      <c r="Q165" s="190"/>
      <c r="R165" s="190"/>
      <c r="S165" s="187"/>
    </row>
    <row r="166" spans="1:19" ht="12.75">
      <c r="A166" s="174"/>
      <c r="B166" s="174"/>
      <c r="C166" s="174"/>
      <c r="D166" s="174"/>
      <c r="E166" s="174"/>
      <c r="F166" s="174"/>
      <c r="G166" s="190"/>
      <c r="H166" s="190"/>
      <c r="I166" s="190"/>
      <c r="J166" s="190"/>
      <c r="K166" s="190"/>
      <c r="L166" s="190"/>
      <c r="M166" s="190"/>
      <c r="N166" s="190"/>
      <c r="O166" s="190"/>
      <c r="P166" s="190"/>
      <c r="Q166" s="190"/>
      <c r="R166" s="190"/>
      <c r="S166" s="187"/>
    </row>
    <row r="167" spans="1:19" ht="12.75">
      <c r="A167" s="178"/>
      <c r="B167" s="178"/>
      <c r="C167" s="178"/>
      <c r="D167" s="178"/>
      <c r="E167" s="178"/>
      <c r="F167" s="178"/>
      <c r="G167" s="190"/>
      <c r="H167" s="190"/>
      <c r="I167" s="190"/>
      <c r="J167" s="190"/>
      <c r="K167" s="190"/>
      <c r="L167" s="190"/>
      <c r="M167" s="190"/>
      <c r="N167" s="190"/>
      <c r="O167" s="190"/>
      <c r="P167" s="190"/>
      <c r="Q167" s="190"/>
      <c r="R167" s="190"/>
      <c r="S167" s="187"/>
    </row>
    <row r="168" spans="1:19" ht="12.75">
      <c r="A168" s="181"/>
      <c r="B168" s="181"/>
      <c r="C168" s="181"/>
      <c r="D168" s="181"/>
      <c r="E168" s="181"/>
      <c r="F168" s="181"/>
      <c r="G168" s="190"/>
      <c r="H168" s="190"/>
      <c r="I168" s="190"/>
      <c r="J168" s="190"/>
      <c r="K168" s="190"/>
      <c r="L168" s="190"/>
      <c r="M168" s="190"/>
      <c r="N168" s="190"/>
      <c r="O168" s="190"/>
      <c r="P168" s="190"/>
      <c r="Q168" s="190"/>
      <c r="R168" s="190"/>
      <c r="S168" s="187"/>
    </row>
    <row r="169" spans="1:19" ht="12.75">
      <c r="A169" s="187"/>
      <c r="B169" s="187"/>
      <c r="C169" s="187"/>
      <c r="D169" s="187"/>
      <c r="E169" s="187"/>
      <c r="F169" s="187"/>
      <c r="G169" s="187"/>
      <c r="H169" s="187"/>
      <c r="I169" s="187"/>
      <c r="J169" s="187"/>
      <c r="K169" s="187"/>
      <c r="L169" s="187"/>
      <c r="M169" s="187"/>
      <c r="N169" s="187"/>
      <c r="O169" s="187"/>
      <c r="P169" s="187"/>
      <c r="Q169" s="187"/>
      <c r="R169" s="187"/>
      <c r="S169" s="187"/>
    </row>
  </sheetData>
  <sheetProtection password="8CB1" sheet="1" objects="1" scenarios="1"/>
  <mergeCells count="151">
    <mergeCell ref="I23:J23"/>
    <mergeCell ref="K23:L23"/>
    <mergeCell ref="M23:N23"/>
    <mergeCell ref="I20:J20"/>
    <mergeCell ref="K20:L20"/>
    <mergeCell ref="M20:N20"/>
    <mergeCell ref="O20:P20"/>
    <mergeCell ref="A29:F29"/>
    <mergeCell ref="O29:P29"/>
    <mergeCell ref="I22:J22"/>
    <mergeCell ref="K22:L22"/>
    <mergeCell ref="M22:N22"/>
    <mergeCell ref="O22:P23"/>
    <mergeCell ref="I15:J15"/>
    <mergeCell ref="G16:H16"/>
    <mergeCell ref="I16:J16"/>
    <mergeCell ref="K16:L16"/>
    <mergeCell ref="M16:N16"/>
    <mergeCell ref="I19:J19"/>
    <mergeCell ref="K19:L19"/>
    <mergeCell ref="M19:N19"/>
    <mergeCell ref="G12:H12"/>
    <mergeCell ref="I12:J12"/>
    <mergeCell ref="K15:L15"/>
    <mergeCell ref="M15:N15"/>
    <mergeCell ref="K12:L12"/>
    <mergeCell ref="M12:N12"/>
    <mergeCell ref="G13:H13"/>
    <mergeCell ref="I13:J13"/>
    <mergeCell ref="K13:L13"/>
    <mergeCell ref="M13:N13"/>
    <mergeCell ref="Q9:R9"/>
    <mergeCell ref="A10:F10"/>
    <mergeCell ref="G10:H10"/>
    <mergeCell ref="I10:J10"/>
    <mergeCell ref="K10:L10"/>
    <mergeCell ref="M10:N10"/>
    <mergeCell ref="O10:P10"/>
    <mergeCell ref="Q10:R10"/>
    <mergeCell ref="G9:H9"/>
    <mergeCell ref="I9:J9"/>
    <mergeCell ref="K9:L9"/>
    <mergeCell ref="M9:N9"/>
    <mergeCell ref="O7:P7"/>
    <mergeCell ref="K7:L7"/>
    <mergeCell ref="M7:N7"/>
    <mergeCell ref="O9:P9"/>
    <mergeCell ref="O8:P8"/>
    <mergeCell ref="Q8:R8"/>
    <mergeCell ref="G7:H7"/>
    <mergeCell ref="I7:J7"/>
    <mergeCell ref="G8:H8"/>
    <mergeCell ref="I8:J8"/>
    <mergeCell ref="K8:L8"/>
    <mergeCell ref="M8:N8"/>
    <mergeCell ref="G5:R5"/>
    <mergeCell ref="Q14:R14"/>
    <mergeCell ref="I21:J21"/>
    <mergeCell ref="K21:L21"/>
    <mergeCell ref="M21:N21"/>
    <mergeCell ref="I14:J14"/>
    <mergeCell ref="K14:L14"/>
    <mergeCell ref="M14:N14"/>
    <mergeCell ref="O14:P14"/>
    <mergeCell ref="Q7:R7"/>
    <mergeCell ref="K18:L18"/>
    <mergeCell ref="M17:N17"/>
    <mergeCell ref="M18:N18"/>
    <mergeCell ref="Q12:R12"/>
    <mergeCell ref="O13:P13"/>
    <mergeCell ref="Q13:R13"/>
    <mergeCell ref="O12:P12"/>
    <mergeCell ref="Q15:R15"/>
    <mergeCell ref="O16:P16"/>
    <mergeCell ref="Q16:R16"/>
    <mergeCell ref="G11:H11"/>
    <mergeCell ref="I11:J11"/>
    <mergeCell ref="K11:L11"/>
    <mergeCell ref="M11:N11"/>
    <mergeCell ref="O11:P11"/>
    <mergeCell ref="Q11:R11"/>
    <mergeCell ref="Q6:R6"/>
    <mergeCell ref="G6:H6"/>
    <mergeCell ref="I6:J6"/>
    <mergeCell ref="K6:L6"/>
    <mergeCell ref="M6:N6"/>
    <mergeCell ref="O6:P6"/>
    <mergeCell ref="A11:F11"/>
    <mergeCell ref="A17:F17"/>
    <mergeCell ref="A19:F19"/>
    <mergeCell ref="A13:F13"/>
    <mergeCell ref="A16:F16"/>
    <mergeCell ref="A12:F12"/>
    <mergeCell ref="A15:F15"/>
    <mergeCell ref="A23:F23"/>
    <mergeCell ref="A20:F20"/>
    <mergeCell ref="A21:F21"/>
    <mergeCell ref="A18:F18"/>
    <mergeCell ref="G21:H23"/>
    <mergeCell ref="A14:F14"/>
    <mergeCell ref="G15:H15"/>
    <mergeCell ref="Q24:R26"/>
    <mergeCell ref="G17:H20"/>
    <mergeCell ref="I17:J17"/>
    <mergeCell ref="I18:J18"/>
    <mergeCell ref="O15:P15"/>
    <mergeCell ref="Q27:R29"/>
    <mergeCell ref="O28:P28"/>
    <mergeCell ref="O25:P26"/>
    <mergeCell ref="O24:P24"/>
    <mergeCell ref="K17:L17"/>
    <mergeCell ref="A1:R1"/>
    <mergeCell ref="A2:R2"/>
    <mergeCell ref="A3:R3"/>
    <mergeCell ref="A4:F4"/>
    <mergeCell ref="G4:R4"/>
    <mergeCell ref="K25:L25"/>
    <mergeCell ref="M25:N25"/>
    <mergeCell ref="G14:H14"/>
    <mergeCell ref="Q21:R23"/>
    <mergeCell ref="O21:P21"/>
    <mergeCell ref="A25:F25"/>
    <mergeCell ref="A26:F26"/>
    <mergeCell ref="A27:F27"/>
    <mergeCell ref="A24:F24"/>
    <mergeCell ref="A5:F5"/>
    <mergeCell ref="A9:F9"/>
    <mergeCell ref="A6:F6"/>
    <mergeCell ref="A7:F7"/>
    <mergeCell ref="A8:F8"/>
    <mergeCell ref="A22:F22"/>
    <mergeCell ref="K26:L26"/>
    <mergeCell ref="M26:N26"/>
    <mergeCell ref="G24:H26"/>
    <mergeCell ref="G27:H29"/>
    <mergeCell ref="I27:J29"/>
    <mergeCell ref="K27:L29"/>
    <mergeCell ref="I24:J24"/>
    <mergeCell ref="K24:L24"/>
    <mergeCell ref="M24:N24"/>
    <mergeCell ref="I25:J25"/>
    <mergeCell ref="Q20:R20"/>
    <mergeCell ref="D28:F28"/>
    <mergeCell ref="A28:C28"/>
    <mergeCell ref="O17:P17"/>
    <mergeCell ref="Q17:R17"/>
    <mergeCell ref="O19:P19"/>
    <mergeCell ref="Q19:R19"/>
    <mergeCell ref="M27:N29"/>
    <mergeCell ref="O27:P27"/>
    <mergeCell ref="I26:J26"/>
  </mergeCells>
  <printOptions/>
  <pageMargins left="0.3937007874015748" right="0" top="0.3937007874015748" bottom="0.1968503937007874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4">
    <tabColor indexed="13"/>
  </sheetPr>
  <dimension ref="A1:R367"/>
  <sheetViews>
    <sheetView zoomScale="78" zoomScaleNormal="78" zoomScalePageLayoutView="0" workbookViewId="0" topLeftCell="A1">
      <selection activeCell="A6" sqref="A6:F6"/>
    </sheetView>
  </sheetViews>
  <sheetFormatPr defaultColWidth="9.140625" defaultRowHeight="12.75"/>
  <cols>
    <col min="4" max="4" width="7.421875" style="0" customWidth="1"/>
    <col min="5" max="5" width="4.00390625" style="0" customWidth="1"/>
    <col min="6" max="6" width="7.28125" style="0" customWidth="1"/>
    <col min="7" max="9" width="7.7109375" style="0" customWidth="1"/>
    <col min="10" max="10" width="7.57421875" style="0" customWidth="1"/>
    <col min="11" max="18" width="7.7109375" style="0" customWidth="1"/>
  </cols>
  <sheetData>
    <row r="1" spans="1:18" ht="15" customHeight="1">
      <c r="A1" s="818" t="s">
        <v>221</v>
      </c>
      <c r="B1" s="765"/>
      <c r="C1" s="765"/>
      <c r="D1" s="765"/>
      <c r="E1" s="765"/>
      <c r="F1" s="765"/>
      <c r="G1" s="765"/>
      <c r="H1" s="765"/>
      <c r="I1" s="765"/>
      <c r="J1" s="765"/>
      <c r="K1" s="765"/>
      <c r="L1" s="765"/>
      <c r="M1" s="765"/>
      <c r="N1" s="765"/>
      <c r="O1" s="765"/>
      <c r="P1" s="765"/>
      <c r="Q1" s="765"/>
      <c r="R1" s="766"/>
    </row>
    <row r="2" spans="1:18" ht="15">
      <c r="A2" s="767" t="s">
        <v>367</v>
      </c>
      <c r="B2" s="768"/>
      <c r="C2" s="768"/>
      <c r="D2" s="768"/>
      <c r="E2" s="768"/>
      <c r="F2" s="768"/>
      <c r="G2" s="768"/>
      <c r="H2" s="768"/>
      <c r="I2" s="768"/>
      <c r="J2" s="768"/>
      <c r="K2" s="768"/>
      <c r="L2" s="768"/>
      <c r="M2" s="768"/>
      <c r="N2" s="768"/>
      <c r="O2" s="768"/>
      <c r="P2" s="768"/>
      <c r="Q2" s="768"/>
      <c r="R2" s="769"/>
    </row>
    <row r="3" spans="1:18" ht="15" thickBot="1">
      <c r="A3" s="770" t="s">
        <v>368</v>
      </c>
      <c r="B3" s="819"/>
      <c r="C3" s="819"/>
      <c r="D3" s="819"/>
      <c r="E3" s="819"/>
      <c r="F3" s="819"/>
      <c r="G3" s="819"/>
      <c r="H3" s="819"/>
      <c r="I3" s="819"/>
      <c r="J3" s="819"/>
      <c r="K3" s="819"/>
      <c r="L3" s="819"/>
      <c r="M3" s="819"/>
      <c r="N3" s="819"/>
      <c r="O3" s="819"/>
      <c r="P3" s="819"/>
      <c r="Q3" s="819"/>
      <c r="R3" s="820"/>
    </row>
    <row r="4" spans="1:18" ht="16.5" customHeight="1">
      <c r="A4" s="773"/>
      <c r="B4" s="814"/>
      <c r="C4" s="814"/>
      <c r="D4" s="814"/>
      <c r="E4" s="814"/>
      <c r="F4" s="814"/>
      <c r="G4" s="775" t="s">
        <v>278</v>
      </c>
      <c r="H4" s="776"/>
      <c r="I4" s="776"/>
      <c r="J4" s="776"/>
      <c r="K4" s="776"/>
      <c r="L4" s="776"/>
      <c r="M4" s="776"/>
      <c r="N4" s="776"/>
      <c r="O4" s="776"/>
      <c r="P4" s="776"/>
      <c r="Q4" s="776"/>
      <c r="R4" s="777"/>
    </row>
    <row r="5" spans="1:18" ht="16.5" customHeight="1" thickBot="1">
      <c r="A5" s="755" t="s">
        <v>200</v>
      </c>
      <c r="B5" s="821"/>
      <c r="C5" s="821"/>
      <c r="D5" s="821"/>
      <c r="E5" s="821"/>
      <c r="F5" s="821"/>
      <c r="G5" s="789" t="s">
        <v>199</v>
      </c>
      <c r="H5" s="790"/>
      <c r="I5" s="790"/>
      <c r="J5" s="790"/>
      <c r="K5" s="790"/>
      <c r="L5" s="790"/>
      <c r="M5" s="790"/>
      <c r="N5" s="790"/>
      <c r="O5" s="790"/>
      <c r="P5" s="790"/>
      <c r="Q5" s="790"/>
      <c r="R5" s="791"/>
    </row>
    <row r="6" spans="1:18" ht="15.75" customHeight="1" thickBot="1">
      <c r="A6" s="753"/>
      <c r="B6" s="754"/>
      <c r="C6" s="754"/>
      <c r="D6" s="754"/>
      <c r="E6" s="754"/>
      <c r="F6" s="757"/>
      <c r="G6" s="805" t="s">
        <v>57</v>
      </c>
      <c r="H6" s="806"/>
      <c r="I6" s="805" t="s">
        <v>201</v>
      </c>
      <c r="J6" s="806"/>
      <c r="K6" s="805" t="s">
        <v>222</v>
      </c>
      <c r="L6" s="806"/>
      <c r="M6" s="805" t="s">
        <v>203</v>
      </c>
      <c r="N6" s="806"/>
      <c r="O6" s="805" t="s">
        <v>204</v>
      </c>
      <c r="P6" s="806"/>
      <c r="Q6" s="805" t="s">
        <v>205</v>
      </c>
      <c r="R6" s="806"/>
    </row>
    <row r="7" spans="1:18" ht="13.5" customHeight="1" thickBot="1">
      <c r="A7" s="758"/>
      <c r="B7" s="759"/>
      <c r="C7" s="759"/>
      <c r="D7" s="759"/>
      <c r="E7" s="759"/>
      <c r="F7" s="760"/>
      <c r="G7" s="794" t="s">
        <v>206</v>
      </c>
      <c r="H7" s="795"/>
      <c r="I7" s="794" t="s">
        <v>206</v>
      </c>
      <c r="J7" s="795"/>
      <c r="K7" s="794" t="s">
        <v>206</v>
      </c>
      <c r="L7" s="795"/>
      <c r="M7" s="822" t="s">
        <v>206</v>
      </c>
      <c r="N7" s="795"/>
      <c r="O7" s="794" t="s">
        <v>206</v>
      </c>
      <c r="P7" s="795"/>
      <c r="Q7" s="794" t="s">
        <v>206</v>
      </c>
      <c r="R7" s="795"/>
    </row>
    <row r="8" spans="1:18" ht="21" customHeight="1">
      <c r="A8" s="761" t="s">
        <v>364</v>
      </c>
      <c r="B8" s="780"/>
      <c r="C8" s="780"/>
      <c r="D8" s="780"/>
      <c r="E8" s="780"/>
      <c r="F8" s="809"/>
      <c r="G8" s="807">
        <v>28</v>
      </c>
      <c r="H8" s="808"/>
      <c r="I8" s="807">
        <v>29</v>
      </c>
      <c r="J8" s="808"/>
      <c r="K8" s="807">
        <v>30</v>
      </c>
      <c r="L8" s="808"/>
      <c r="M8" s="807">
        <v>31</v>
      </c>
      <c r="N8" s="808"/>
      <c r="O8" s="807">
        <v>32</v>
      </c>
      <c r="P8" s="808"/>
      <c r="Q8" s="807">
        <v>33</v>
      </c>
      <c r="R8" s="808"/>
    </row>
    <row r="9" spans="1:18" ht="16.5" customHeight="1">
      <c r="A9" s="750" t="s">
        <v>207</v>
      </c>
      <c r="B9" s="728"/>
      <c r="C9" s="728"/>
      <c r="D9" s="728"/>
      <c r="E9" s="728"/>
      <c r="F9" s="729"/>
      <c r="G9" s="736" t="str">
        <f>+Tariffe!B29</f>
        <v>2,51</v>
      </c>
      <c r="H9" s="737"/>
      <c r="I9" s="736" t="str">
        <f>+Tariffe!B30</f>
        <v>2,68</v>
      </c>
      <c r="J9" s="737"/>
      <c r="K9" s="736" t="str">
        <f>+Tariffe!B31</f>
        <v>3,55</v>
      </c>
      <c r="L9" s="737"/>
      <c r="M9" s="736" t="str">
        <f>+Tariffe!B32</f>
        <v>3,34</v>
      </c>
      <c r="N9" s="737"/>
      <c r="O9" s="736" t="str">
        <f>+Tariffe!B33</f>
        <v>2,71</v>
      </c>
      <c r="P9" s="737"/>
      <c r="Q9" s="736" t="str">
        <f>+Tariffe!B34</f>
        <v>3,55</v>
      </c>
      <c r="R9" s="737"/>
    </row>
    <row r="10" spans="1:18" ht="16.5" customHeight="1" thickBot="1">
      <c r="A10" s="751" t="s">
        <v>208</v>
      </c>
      <c r="B10" s="752"/>
      <c r="C10" s="752"/>
      <c r="D10" s="752"/>
      <c r="E10" s="752"/>
      <c r="F10" s="802"/>
      <c r="G10" s="726" t="str">
        <f>+Tariffe!C29</f>
        <v>2,39</v>
      </c>
      <c r="H10" s="727"/>
      <c r="I10" s="726" t="str">
        <f>+Tariffe!C30</f>
        <v>2,39</v>
      </c>
      <c r="J10" s="727"/>
      <c r="K10" s="726" t="str">
        <f>+Tariffe!C31</f>
        <v>2,39</v>
      </c>
      <c r="L10" s="727"/>
      <c r="M10" s="726" t="str">
        <f>+Tariffe!C32</f>
        <v>2,39</v>
      </c>
      <c r="N10" s="727"/>
      <c r="O10" s="726" t="str">
        <f>+Tariffe!C33</f>
        <v>3,18</v>
      </c>
      <c r="P10" s="727"/>
      <c r="Q10" s="726" t="str">
        <f>+Tariffe!C34</f>
        <v>3,38</v>
      </c>
      <c r="R10" s="727"/>
    </row>
    <row r="11" spans="1:18" ht="20.25" customHeight="1">
      <c r="A11" s="761" t="s">
        <v>209</v>
      </c>
      <c r="B11" s="780"/>
      <c r="C11" s="780"/>
      <c r="D11" s="780"/>
      <c r="E11" s="780"/>
      <c r="F11" s="809"/>
      <c r="G11" s="807">
        <v>34</v>
      </c>
      <c r="H11" s="808"/>
      <c r="I11" s="807">
        <v>35</v>
      </c>
      <c r="J11" s="808"/>
      <c r="K11" s="807">
        <v>36</v>
      </c>
      <c r="L11" s="808"/>
      <c r="M11" s="807">
        <v>37</v>
      </c>
      <c r="N11" s="808"/>
      <c r="O11" s="807">
        <v>38</v>
      </c>
      <c r="P11" s="808"/>
      <c r="Q11" s="807">
        <v>39</v>
      </c>
      <c r="R11" s="808"/>
    </row>
    <row r="12" spans="1:18" ht="16.5" customHeight="1">
      <c r="A12" s="750" t="s">
        <v>207</v>
      </c>
      <c r="B12" s="728"/>
      <c r="C12" s="728"/>
      <c r="D12" s="728"/>
      <c r="E12" s="728"/>
      <c r="F12" s="729"/>
      <c r="G12" s="736" t="str">
        <f>+Tariffe!B35</f>
        <v>2,51</v>
      </c>
      <c r="H12" s="737"/>
      <c r="I12" s="736" t="str">
        <f>+Tariffe!B36</f>
        <v>5,86</v>
      </c>
      <c r="J12" s="737"/>
      <c r="K12" s="736" t="str">
        <f>+Tariffe!B37</f>
        <v>5,86</v>
      </c>
      <c r="L12" s="737"/>
      <c r="M12" s="736" t="str">
        <f>+Tariffe!B38</f>
        <v>5,86</v>
      </c>
      <c r="N12" s="737"/>
      <c r="O12" s="736" t="str">
        <f>+Tariffe!B39</f>
        <v>4,19</v>
      </c>
      <c r="P12" s="737"/>
      <c r="Q12" s="736" t="str">
        <f>+Tariffe!B40</f>
        <v>5,86</v>
      </c>
      <c r="R12" s="737"/>
    </row>
    <row r="13" spans="1:18" ht="16.5" customHeight="1" thickBot="1">
      <c r="A13" s="751" t="s">
        <v>208</v>
      </c>
      <c r="B13" s="752"/>
      <c r="C13" s="752"/>
      <c r="D13" s="752"/>
      <c r="E13" s="752"/>
      <c r="F13" s="802"/>
      <c r="G13" s="726" t="str">
        <f>+Tariffe!C35</f>
        <v>2,39</v>
      </c>
      <c r="H13" s="727"/>
      <c r="I13" s="726" t="str">
        <f>+Tariffe!C36</f>
        <v>3,18</v>
      </c>
      <c r="J13" s="727"/>
      <c r="K13" s="726" t="str">
        <f>+Tariffe!C37</f>
        <v>3,38</v>
      </c>
      <c r="L13" s="727"/>
      <c r="M13" s="726" t="str">
        <f>+Tariffe!C38</f>
        <v>3,18</v>
      </c>
      <c r="N13" s="727"/>
      <c r="O13" s="726" t="str">
        <f>+Tariffe!C39</f>
        <v>4,79</v>
      </c>
      <c r="P13" s="727"/>
      <c r="Q13" s="726" t="str">
        <f>+Tariffe!C40</f>
        <v>4,79</v>
      </c>
      <c r="R13" s="727"/>
    </row>
    <row r="14" spans="1:18" ht="21" customHeight="1">
      <c r="A14" s="761" t="s">
        <v>378</v>
      </c>
      <c r="B14" s="780"/>
      <c r="C14" s="780"/>
      <c r="D14" s="780"/>
      <c r="E14" s="780"/>
      <c r="F14" s="809"/>
      <c r="G14" s="732">
        <v>40</v>
      </c>
      <c r="H14" s="733"/>
      <c r="I14" s="732">
        <v>41</v>
      </c>
      <c r="J14" s="733"/>
      <c r="K14" s="732">
        <v>42</v>
      </c>
      <c r="L14" s="733"/>
      <c r="M14" s="732">
        <v>43</v>
      </c>
      <c r="N14" s="733"/>
      <c r="O14" s="732">
        <v>44</v>
      </c>
      <c r="P14" s="733"/>
      <c r="Q14" s="732">
        <v>45</v>
      </c>
      <c r="R14" s="733"/>
    </row>
    <row r="15" spans="1:18" ht="16.5" customHeight="1">
      <c r="A15" s="750" t="s">
        <v>210</v>
      </c>
      <c r="B15" s="728"/>
      <c r="C15" s="728"/>
      <c r="D15" s="728"/>
      <c r="E15" s="728"/>
      <c r="F15" s="729"/>
      <c r="G15" s="736" t="str">
        <f>+Tariffe!B41</f>
        <v>13,24</v>
      </c>
      <c r="H15" s="737"/>
      <c r="I15" s="736" t="str">
        <f>+Tariffe!B42</f>
        <v>13,96</v>
      </c>
      <c r="J15" s="737"/>
      <c r="K15" s="736" t="str">
        <f>+Tariffe!B43</f>
        <v>17,43</v>
      </c>
      <c r="L15" s="737"/>
      <c r="M15" s="736" t="str">
        <f>+Tariffe!B44</f>
        <v>13,96</v>
      </c>
      <c r="N15" s="737"/>
      <c r="O15" s="736" t="str">
        <f>+Tariffe!B45</f>
        <v>17,43</v>
      </c>
      <c r="P15" s="737"/>
      <c r="Q15" s="736" t="str">
        <f>+Tariffe!B46</f>
        <v>18,83</v>
      </c>
      <c r="R15" s="737"/>
    </row>
    <row r="16" spans="1:18" ht="16.5" customHeight="1" thickBot="1">
      <c r="A16" s="751" t="s">
        <v>208</v>
      </c>
      <c r="B16" s="752"/>
      <c r="C16" s="752"/>
      <c r="D16" s="752"/>
      <c r="E16" s="752"/>
      <c r="F16" s="802"/>
      <c r="G16" s="726" t="str">
        <f>+Tariffe!C41</f>
        <v>7,97</v>
      </c>
      <c r="H16" s="727"/>
      <c r="I16" s="726" t="str">
        <f>+Tariffe!C42</f>
        <v>7,97</v>
      </c>
      <c r="J16" s="727"/>
      <c r="K16" s="726" t="str">
        <f>+Tariffe!C43</f>
        <v>7,97</v>
      </c>
      <c r="L16" s="727"/>
      <c r="M16" s="726" t="str">
        <f>+Tariffe!C44</f>
        <v>7,97</v>
      </c>
      <c r="N16" s="727"/>
      <c r="O16" s="726" t="str">
        <f>+Tariffe!C45</f>
        <v>9,31</v>
      </c>
      <c r="P16" s="727"/>
      <c r="Q16" s="726" t="str">
        <f>+Tariffe!C46</f>
        <v>9,31</v>
      </c>
      <c r="R16" s="727"/>
    </row>
    <row r="17" spans="1:18" ht="21" customHeight="1">
      <c r="A17" s="761" t="s">
        <v>366</v>
      </c>
      <c r="B17" s="780"/>
      <c r="C17" s="780"/>
      <c r="D17" s="780"/>
      <c r="E17" s="780"/>
      <c r="F17" s="809"/>
      <c r="G17" s="810"/>
      <c r="H17" s="811"/>
      <c r="I17" s="732">
        <v>46</v>
      </c>
      <c r="J17" s="733"/>
      <c r="K17" s="732">
        <v>47</v>
      </c>
      <c r="L17" s="733"/>
      <c r="M17" s="732">
        <v>48</v>
      </c>
      <c r="N17" s="733"/>
      <c r="O17" s="810"/>
      <c r="P17" s="811"/>
      <c r="Q17" s="810"/>
      <c r="R17" s="811"/>
    </row>
    <row r="18" spans="1:18" ht="16.5" customHeight="1" thickBot="1">
      <c r="A18" s="753" t="s">
        <v>212</v>
      </c>
      <c r="B18" s="754"/>
      <c r="C18" s="754"/>
      <c r="D18" s="754"/>
      <c r="E18" s="754"/>
      <c r="F18" s="757"/>
      <c r="G18" s="812"/>
      <c r="H18" s="813"/>
      <c r="I18" s="397"/>
      <c r="J18" s="398"/>
      <c r="K18" s="397"/>
      <c r="L18" s="398"/>
      <c r="M18" s="397"/>
      <c r="N18" s="398"/>
      <c r="O18" s="812"/>
      <c r="P18" s="813"/>
      <c r="Q18" s="812"/>
      <c r="R18" s="813"/>
    </row>
    <row r="19" spans="1:18" ht="16.5" customHeight="1">
      <c r="A19" s="750" t="s">
        <v>210</v>
      </c>
      <c r="B19" s="728"/>
      <c r="C19" s="728"/>
      <c r="D19" s="728"/>
      <c r="E19" s="728"/>
      <c r="F19" s="729"/>
      <c r="G19" s="812"/>
      <c r="H19" s="813"/>
      <c r="I19" s="736" t="str">
        <f>+Tariffe!B47</f>
        <v>15,07</v>
      </c>
      <c r="J19" s="737"/>
      <c r="K19" s="736" t="str">
        <f>+Tariffe!B48</f>
        <v>17,57</v>
      </c>
      <c r="L19" s="737"/>
      <c r="M19" s="736" t="str">
        <f>+Tariffe!B49</f>
        <v>15,07</v>
      </c>
      <c r="N19" s="737"/>
      <c r="O19" s="812"/>
      <c r="P19" s="813"/>
      <c r="Q19" s="812"/>
      <c r="R19" s="813"/>
    </row>
    <row r="20" spans="1:18" ht="16.5" customHeight="1" thickBot="1">
      <c r="A20" s="751" t="s">
        <v>208</v>
      </c>
      <c r="B20" s="752"/>
      <c r="C20" s="752"/>
      <c r="D20" s="752"/>
      <c r="E20" s="752"/>
      <c r="F20" s="802"/>
      <c r="G20" s="816"/>
      <c r="H20" s="817"/>
      <c r="I20" s="726" t="str">
        <f>+Tariffe!C47</f>
        <v>9,59</v>
      </c>
      <c r="J20" s="727"/>
      <c r="K20" s="726" t="str">
        <f>+Tariffe!C48</f>
        <v>9,59</v>
      </c>
      <c r="L20" s="727"/>
      <c r="M20" s="726" t="str">
        <f>+Tariffe!C49</f>
        <v>9,59</v>
      </c>
      <c r="N20" s="727"/>
      <c r="O20" s="816"/>
      <c r="P20" s="817"/>
      <c r="Q20" s="816"/>
      <c r="R20" s="817"/>
    </row>
    <row r="21" spans="1:18" ht="21" customHeight="1" thickBot="1">
      <c r="A21" s="773" t="s">
        <v>213</v>
      </c>
      <c r="B21" s="814"/>
      <c r="C21" s="814"/>
      <c r="D21" s="814"/>
      <c r="E21" s="814"/>
      <c r="F21" s="815"/>
      <c r="G21" s="810"/>
      <c r="H21" s="811"/>
      <c r="I21" s="744">
        <v>49</v>
      </c>
      <c r="J21" s="745"/>
      <c r="K21" s="744">
        <v>50</v>
      </c>
      <c r="L21" s="745"/>
      <c r="M21" s="744">
        <v>51</v>
      </c>
      <c r="N21" s="745"/>
      <c r="O21" s="810"/>
      <c r="P21" s="811"/>
      <c r="Q21" s="810"/>
      <c r="R21" s="811"/>
    </row>
    <row r="22" spans="1:18" ht="16.5" customHeight="1">
      <c r="A22" s="750" t="s">
        <v>210</v>
      </c>
      <c r="B22" s="728"/>
      <c r="C22" s="728"/>
      <c r="D22" s="728"/>
      <c r="E22" s="728"/>
      <c r="F22" s="729"/>
      <c r="G22" s="812"/>
      <c r="H22" s="813"/>
      <c r="I22" s="736" t="str">
        <f>+Tariffe!B50</f>
        <v>13,96</v>
      </c>
      <c r="J22" s="737"/>
      <c r="K22" s="736" t="str">
        <f>+Tariffe!B51</f>
        <v>15,35</v>
      </c>
      <c r="L22" s="737"/>
      <c r="M22" s="736" t="str">
        <f>+Tariffe!B52</f>
        <v>13,96</v>
      </c>
      <c r="N22" s="737"/>
      <c r="O22" s="812"/>
      <c r="P22" s="813"/>
      <c r="Q22" s="812"/>
      <c r="R22" s="813"/>
    </row>
    <row r="23" spans="1:18" ht="16.5" customHeight="1" thickBot="1">
      <c r="A23" s="751" t="s">
        <v>208</v>
      </c>
      <c r="B23" s="752"/>
      <c r="C23" s="752"/>
      <c r="D23" s="752"/>
      <c r="E23" s="752"/>
      <c r="F23" s="802"/>
      <c r="G23" s="816"/>
      <c r="H23" s="817"/>
      <c r="I23" s="726" t="str">
        <f>+Tariffe!C50</f>
        <v>7,99</v>
      </c>
      <c r="J23" s="727"/>
      <c r="K23" s="726" t="str">
        <f>+Tariffe!C51</f>
        <v>7,99</v>
      </c>
      <c r="L23" s="727"/>
      <c r="M23" s="726" t="str">
        <f>+Tariffe!C52</f>
        <v>7,99</v>
      </c>
      <c r="N23" s="727"/>
      <c r="O23" s="816"/>
      <c r="P23" s="817"/>
      <c r="Q23" s="816"/>
      <c r="R23" s="817"/>
    </row>
    <row r="24" spans="1:18" ht="21" customHeight="1" thickBot="1">
      <c r="A24" s="773" t="s">
        <v>214</v>
      </c>
      <c r="B24" s="814"/>
      <c r="C24" s="814"/>
      <c r="D24" s="814"/>
      <c r="E24" s="814"/>
      <c r="F24" s="815"/>
      <c r="G24" s="810"/>
      <c r="H24" s="811"/>
      <c r="I24" s="744">
        <v>52</v>
      </c>
      <c r="J24" s="745"/>
      <c r="K24" s="744">
        <v>53</v>
      </c>
      <c r="L24" s="745"/>
      <c r="M24" s="744">
        <v>54</v>
      </c>
      <c r="N24" s="745"/>
      <c r="O24" s="810"/>
      <c r="P24" s="811"/>
      <c r="Q24" s="810"/>
      <c r="R24" s="811"/>
    </row>
    <row r="25" spans="1:18" ht="17.25" customHeight="1">
      <c r="A25" s="750" t="s">
        <v>210</v>
      </c>
      <c r="B25" s="728"/>
      <c r="C25" s="728"/>
      <c r="D25" s="728"/>
      <c r="E25" s="728"/>
      <c r="F25" s="729"/>
      <c r="G25" s="812"/>
      <c r="H25" s="813"/>
      <c r="I25" s="736" t="str">
        <f>+Tariffe!B53</f>
        <v>12,55</v>
      </c>
      <c r="J25" s="737"/>
      <c r="K25" s="736" t="str">
        <f>+Tariffe!B54</f>
        <v>14,45</v>
      </c>
      <c r="L25" s="737"/>
      <c r="M25" s="736" t="str">
        <f>+Tariffe!B55</f>
        <v>13,17</v>
      </c>
      <c r="N25" s="737"/>
      <c r="O25" s="812"/>
      <c r="P25" s="813"/>
      <c r="Q25" s="812"/>
      <c r="R25" s="813"/>
    </row>
    <row r="26" spans="1:18" ht="16.5" customHeight="1" thickBot="1">
      <c r="A26" s="750" t="s">
        <v>208</v>
      </c>
      <c r="B26" s="728"/>
      <c r="C26" s="728"/>
      <c r="D26" s="728"/>
      <c r="E26" s="728"/>
      <c r="F26" s="729"/>
      <c r="G26" s="812"/>
      <c r="H26" s="813"/>
      <c r="I26" s="726" t="str">
        <f>+Tariffe!C53</f>
        <v>7,18</v>
      </c>
      <c r="J26" s="727"/>
      <c r="K26" s="726" t="str">
        <f>+Tariffe!C54</f>
        <v>7,18</v>
      </c>
      <c r="L26" s="727"/>
      <c r="M26" s="726" t="str">
        <f>+Tariffe!C55</f>
        <v>7,18</v>
      </c>
      <c r="N26" s="727"/>
      <c r="O26" s="812"/>
      <c r="P26" s="813"/>
      <c r="Q26" s="812"/>
      <c r="R26" s="813"/>
    </row>
    <row r="27" spans="1:18" ht="16.5" customHeight="1">
      <c r="A27" s="761" t="s">
        <v>370</v>
      </c>
      <c r="B27" s="780"/>
      <c r="C27" s="780"/>
      <c r="D27" s="780"/>
      <c r="E27" s="780"/>
      <c r="F27" s="780"/>
      <c r="G27" s="780"/>
      <c r="H27" s="780"/>
      <c r="I27" s="780"/>
      <c r="J27" s="780"/>
      <c r="K27" s="780"/>
      <c r="L27" s="780"/>
      <c r="M27" s="780"/>
      <c r="N27" s="823" t="s">
        <v>369</v>
      </c>
      <c r="O27" s="824"/>
      <c r="P27" s="736" t="str">
        <f>+Tariffe!B56</f>
        <v>5,26</v>
      </c>
      <c r="Q27" s="737"/>
      <c r="R27" s="399">
        <v>55</v>
      </c>
    </row>
    <row r="28" spans="1:18" ht="16.5" customHeight="1" thickBot="1">
      <c r="A28" s="800" t="s">
        <v>375</v>
      </c>
      <c r="B28" s="801"/>
      <c r="C28" s="801"/>
      <c r="D28" s="801"/>
      <c r="E28" s="801"/>
      <c r="F28" s="801"/>
      <c r="G28" s="801"/>
      <c r="H28" s="801"/>
      <c r="I28" s="801"/>
      <c r="J28" s="801"/>
      <c r="K28" s="801"/>
      <c r="L28" s="801"/>
      <c r="M28" s="801"/>
      <c r="N28" s="752" t="s">
        <v>371</v>
      </c>
      <c r="O28" s="802"/>
      <c r="P28" s="726" t="str">
        <f>+Tariffe!C56</f>
        <v>2,62</v>
      </c>
      <c r="Q28" s="727"/>
      <c r="R28" s="400"/>
    </row>
    <row r="29" spans="1:18" ht="16.5" customHeight="1">
      <c r="A29" s="761" t="s">
        <v>372</v>
      </c>
      <c r="B29" s="780"/>
      <c r="C29" s="780"/>
      <c r="D29" s="780"/>
      <c r="E29" s="780"/>
      <c r="F29" s="780"/>
      <c r="G29" s="780"/>
      <c r="H29" s="780"/>
      <c r="I29" s="780"/>
      <c r="J29" s="780"/>
      <c r="K29" s="780"/>
      <c r="L29" s="780"/>
      <c r="M29" s="780"/>
      <c r="N29" s="823" t="s">
        <v>373</v>
      </c>
      <c r="O29" s="824"/>
      <c r="P29" s="736" t="str">
        <f>+Tariffe!B57</f>
        <v>4,22</v>
      </c>
      <c r="Q29" s="737"/>
      <c r="R29" s="399">
        <v>56</v>
      </c>
    </row>
    <row r="30" spans="1:18" ht="16.5" customHeight="1" thickBot="1">
      <c r="A30" s="800" t="s">
        <v>379</v>
      </c>
      <c r="B30" s="801"/>
      <c r="C30" s="801"/>
      <c r="D30" s="801"/>
      <c r="E30" s="801"/>
      <c r="F30" s="801"/>
      <c r="G30" s="801"/>
      <c r="H30" s="801"/>
      <c r="I30" s="801"/>
      <c r="J30" s="801"/>
      <c r="K30" s="801"/>
      <c r="L30" s="801"/>
      <c r="M30" s="801"/>
      <c r="N30" s="752" t="s">
        <v>208</v>
      </c>
      <c r="O30" s="802"/>
      <c r="P30" s="726" t="str">
        <f>+Tariffe!C57</f>
        <v>2,57</v>
      </c>
      <c r="Q30" s="727"/>
      <c r="R30" s="400"/>
    </row>
    <row r="31" spans="1:18" ht="18" customHeight="1">
      <c r="A31" s="803" t="s">
        <v>374</v>
      </c>
      <c r="B31" s="803"/>
      <c r="C31" s="803"/>
      <c r="D31" s="803"/>
      <c r="E31" s="803"/>
      <c r="F31" s="803"/>
      <c r="G31" s="803"/>
      <c r="H31" s="803"/>
      <c r="I31" s="803"/>
      <c r="J31" s="803"/>
      <c r="K31" s="803"/>
      <c r="L31" s="803"/>
      <c r="M31" s="803"/>
      <c r="N31" s="803"/>
      <c r="O31" s="803"/>
      <c r="P31" s="803"/>
      <c r="Q31" s="803"/>
      <c r="R31" s="803"/>
    </row>
    <row r="32" spans="1:18" ht="14.25" customHeight="1">
      <c r="A32" s="804"/>
      <c r="B32" s="804"/>
      <c r="C32" s="804"/>
      <c r="D32" s="804"/>
      <c r="E32" s="804"/>
      <c r="F32" s="804"/>
      <c r="G32" s="804"/>
      <c r="H32" s="804"/>
      <c r="I32" s="804"/>
      <c r="J32" s="804"/>
      <c r="K32" s="804"/>
      <c r="L32" s="804"/>
      <c r="M32" s="804"/>
      <c r="N32" s="804"/>
      <c r="O32" s="804"/>
      <c r="P32" s="804"/>
      <c r="Q32" s="804"/>
      <c r="R32" s="804"/>
    </row>
    <row r="33" spans="1:18" ht="15">
      <c r="A33" s="169"/>
      <c r="B33" s="169"/>
      <c r="C33" s="169"/>
      <c r="D33" s="169"/>
      <c r="E33" s="169"/>
      <c r="F33" s="169"/>
      <c r="G33" s="169"/>
      <c r="H33" s="169"/>
      <c r="I33" s="169"/>
      <c r="J33" s="169"/>
      <c r="K33" s="169"/>
      <c r="L33" s="169"/>
      <c r="M33" s="169"/>
      <c r="N33" s="169"/>
      <c r="O33" s="169"/>
      <c r="P33" s="169"/>
      <c r="Q33" s="169"/>
      <c r="R33" s="169"/>
    </row>
    <row r="34" spans="1:18" ht="14.25">
      <c r="A34" s="170"/>
      <c r="B34" s="170"/>
      <c r="C34" s="170"/>
      <c r="D34" s="170"/>
      <c r="E34" s="170"/>
      <c r="F34" s="170"/>
      <c r="G34" s="170"/>
      <c r="H34" s="170"/>
      <c r="I34" s="170"/>
      <c r="J34" s="170"/>
      <c r="K34" s="170"/>
      <c r="L34" s="170"/>
      <c r="M34" s="170"/>
      <c r="N34" s="170"/>
      <c r="O34" s="170"/>
      <c r="P34" s="170"/>
      <c r="Q34" s="170"/>
      <c r="R34" s="170"/>
    </row>
    <row r="35" spans="1:18" ht="14.25">
      <c r="A35" s="170"/>
      <c r="B35" s="170"/>
      <c r="C35" s="170"/>
      <c r="D35" s="170"/>
      <c r="E35" s="170"/>
      <c r="F35" s="170"/>
      <c r="G35" s="170"/>
      <c r="H35" s="170"/>
      <c r="I35" s="170"/>
      <c r="J35" s="170"/>
      <c r="K35" s="170"/>
      <c r="L35" s="170"/>
      <c r="M35" s="170"/>
      <c r="N35" s="170"/>
      <c r="O35" s="170"/>
      <c r="P35" s="170"/>
      <c r="Q35" s="170"/>
      <c r="R35" s="170"/>
    </row>
    <row r="36" spans="1:18" ht="14.25">
      <c r="A36" s="170"/>
      <c r="B36" s="170"/>
      <c r="C36" s="170"/>
      <c r="D36" s="170"/>
      <c r="E36" s="170"/>
      <c r="F36" s="170"/>
      <c r="G36" s="170"/>
      <c r="H36" s="170"/>
      <c r="I36" s="170"/>
      <c r="J36" s="170"/>
      <c r="K36" s="170"/>
      <c r="L36" s="170"/>
      <c r="M36" s="170"/>
      <c r="N36" s="170"/>
      <c r="O36" s="170"/>
      <c r="P36" s="170"/>
      <c r="Q36" s="170"/>
      <c r="R36" s="170"/>
    </row>
    <row r="37" spans="1:18" ht="12.75">
      <c r="A37" s="171"/>
      <c r="B37" s="171"/>
      <c r="C37" s="171"/>
      <c r="D37" s="171"/>
      <c r="E37" s="171"/>
      <c r="F37" s="171"/>
      <c r="G37" s="172"/>
      <c r="H37" s="172"/>
      <c r="I37" s="172"/>
      <c r="J37" s="172"/>
      <c r="K37" s="172"/>
      <c r="L37" s="172"/>
      <c r="M37" s="172"/>
      <c r="N37" s="172"/>
      <c r="O37" s="172"/>
      <c r="P37" s="172"/>
      <c r="Q37" s="172"/>
      <c r="R37" s="172"/>
    </row>
    <row r="38" spans="1:18" ht="12.75">
      <c r="A38" s="175"/>
      <c r="B38" s="175"/>
      <c r="C38" s="175"/>
      <c r="D38" s="175"/>
      <c r="E38" s="175"/>
      <c r="F38" s="175"/>
      <c r="G38" s="175"/>
      <c r="H38" s="175"/>
      <c r="I38" s="175"/>
      <c r="J38" s="175"/>
      <c r="K38" s="175"/>
      <c r="L38" s="175"/>
      <c r="M38" s="175"/>
      <c r="N38" s="175"/>
      <c r="O38" s="175"/>
      <c r="P38" s="175"/>
      <c r="Q38" s="175"/>
      <c r="R38" s="175"/>
    </row>
    <row r="39" spans="1:18" ht="12.75">
      <c r="A39" s="174"/>
      <c r="B39" s="174"/>
      <c r="C39" s="174"/>
      <c r="D39" s="174"/>
      <c r="E39" s="174"/>
      <c r="F39" s="174"/>
      <c r="G39" s="825"/>
      <c r="H39" s="825"/>
      <c r="I39" s="825"/>
      <c r="J39" s="825"/>
      <c r="K39" s="825"/>
      <c r="L39" s="825"/>
      <c r="M39" s="825"/>
      <c r="N39" s="825"/>
      <c r="O39" s="825"/>
      <c r="P39" s="825"/>
      <c r="Q39" s="825"/>
      <c r="R39" s="825"/>
    </row>
    <row r="40" spans="1:18" ht="16.5" customHeight="1">
      <c r="A40" s="174"/>
      <c r="B40" s="174"/>
      <c r="C40" s="174"/>
      <c r="D40" s="174"/>
      <c r="E40" s="174"/>
      <c r="F40" s="174"/>
      <c r="G40" s="176"/>
      <c r="H40" s="177"/>
      <c r="I40" s="176"/>
      <c r="J40" s="177"/>
      <c r="K40" s="176"/>
      <c r="L40" s="177"/>
      <c r="M40" s="176"/>
      <c r="N40" s="177"/>
      <c r="O40" s="176"/>
      <c r="P40" s="177"/>
      <c r="Q40" s="176"/>
      <c r="R40" s="177"/>
    </row>
    <row r="41" spans="1:18" ht="17.25" customHeight="1">
      <c r="A41" s="178"/>
      <c r="B41" s="178"/>
      <c r="C41" s="178"/>
      <c r="D41" s="178"/>
      <c r="E41" s="178"/>
      <c r="F41" s="178"/>
      <c r="G41" s="179"/>
      <c r="H41" s="180"/>
      <c r="I41" s="179"/>
      <c r="J41" s="180"/>
      <c r="K41" s="179"/>
      <c r="L41" s="180"/>
      <c r="M41" s="179"/>
      <c r="N41" s="180"/>
      <c r="O41" s="179"/>
      <c r="P41" s="180"/>
      <c r="Q41" s="179"/>
      <c r="R41" s="180"/>
    </row>
    <row r="42" spans="1:18" ht="17.25" customHeight="1">
      <c r="A42" s="181"/>
      <c r="B42" s="181"/>
      <c r="C42" s="181"/>
      <c r="D42" s="181"/>
      <c r="E42" s="181"/>
      <c r="F42" s="181"/>
      <c r="G42" s="182"/>
      <c r="H42" s="183"/>
      <c r="I42" s="182"/>
      <c r="J42" s="183"/>
      <c r="K42" s="182"/>
      <c r="L42" s="183"/>
      <c r="M42" s="182"/>
      <c r="N42" s="183"/>
      <c r="O42" s="182"/>
      <c r="P42" s="183"/>
      <c r="Q42" s="182"/>
      <c r="R42" s="183"/>
    </row>
    <row r="43" spans="1:18" ht="16.5" customHeight="1">
      <c r="A43" s="181"/>
      <c r="B43" s="181"/>
      <c r="C43" s="181"/>
      <c r="D43" s="181"/>
      <c r="E43" s="181"/>
      <c r="F43" s="181"/>
      <c r="G43" s="182"/>
      <c r="H43" s="183"/>
      <c r="I43" s="182"/>
      <c r="J43" s="183"/>
      <c r="K43" s="182"/>
      <c r="L43" s="183"/>
      <c r="M43" s="182"/>
      <c r="N43" s="183"/>
      <c r="O43" s="182"/>
      <c r="P43" s="183"/>
      <c r="Q43" s="182"/>
      <c r="R43" s="183"/>
    </row>
    <row r="44" spans="1:18" ht="17.25" customHeight="1">
      <c r="A44" s="178"/>
      <c r="B44" s="178"/>
      <c r="C44" s="178"/>
      <c r="D44" s="178"/>
      <c r="E44" s="178"/>
      <c r="F44" s="178"/>
      <c r="G44" s="179"/>
      <c r="H44" s="184"/>
      <c r="I44" s="179"/>
      <c r="J44" s="184"/>
      <c r="K44" s="179"/>
      <c r="L44" s="184"/>
      <c r="M44" s="179"/>
      <c r="N44" s="184"/>
      <c r="O44" s="179"/>
      <c r="P44" s="184"/>
      <c r="Q44" s="179"/>
      <c r="R44" s="184"/>
    </row>
    <row r="45" spans="1:18" ht="17.25" customHeight="1">
      <c r="A45" s="181"/>
      <c r="B45" s="181"/>
      <c r="C45" s="181"/>
      <c r="D45" s="181"/>
      <c r="E45" s="181"/>
      <c r="F45" s="181"/>
      <c r="G45" s="182"/>
      <c r="H45" s="183"/>
      <c r="I45" s="185"/>
      <c r="J45" s="183"/>
      <c r="K45" s="185"/>
      <c r="L45" s="183"/>
      <c r="M45" s="185"/>
      <c r="N45" s="183"/>
      <c r="O45" s="185"/>
      <c r="P45" s="183"/>
      <c r="Q45" s="185"/>
      <c r="R45" s="183"/>
    </row>
    <row r="46" spans="1:18" ht="16.5" customHeight="1">
      <c r="A46" s="181"/>
      <c r="B46" s="181"/>
      <c r="C46" s="181"/>
      <c r="D46" s="181"/>
      <c r="E46" s="181"/>
      <c r="F46" s="181"/>
      <c r="G46" s="182"/>
      <c r="H46" s="183"/>
      <c r="I46" s="185"/>
      <c r="J46" s="183"/>
      <c r="K46" s="185"/>
      <c r="L46" s="183"/>
      <c r="M46" s="185"/>
      <c r="N46" s="183"/>
      <c r="O46" s="185"/>
      <c r="P46" s="183"/>
      <c r="Q46" s="185"/>
      <c r="R46" s="183"/>
    </row>
    <row r="47" spans="1:18" ht="17.25" customHeight="1">
      <c r="A47" s="178"/>
      <c r="B47" s="178"/>
      <c r="C47" s="178"/>
      <c r="D47" s="178"/>
      <c r="E47" s="178"/>
      <c r="F47" s="178"/>
      <c r="G47" s="179"/>
      <c r="H47" s="179"/>
      <c r="I47" s="179"/>
      <c r="J47" s="186"/>
      <c r="K47" s="179"/>
      <c r="L47" s="186"/>
      <c r="M47" s="179"/>
      <c r="N47" s="186"/>
      <c r="O47" s="179"/>
      <c r="P47" s="186"/>
      <c r="Q47" s="179"/>
      <c r="R47" s="186"/>
    </row>
    <row r="48" spans="1:18" ht="16.5" customHeight="1">
      <c r="A48" s="187"/>
      <c r="B48" s="187"/>
      <c r="C48" s="187"/>
      <c r="D48" s="187"/>
      <c r="E48" s="187"/>
      <c r="F48" s="187"/>
      <c r="G48" s="179"/>
      <c r="H48" s="186"/>
      <c r="I48" s="179"/>
      <c r="J48" s="186"/>
      <c r="K48" s="179"/>
      <c r="L48" s="186"/>
      <c r="M48" s="179"/>
      <c r="N48" s="186"/>
      <c r="O48" s="179"/>
      <c r="P48" s="186"/>
      <c r="Q48" s="179"/>
      <c r="R48" s="186"/>
    </row>
    <row r="49" spans="1:18" ht="17.25" customHeight="1">
      <c r="A49" s="181"/>
      <c r="B49" s="181"/>
      <c r="C49" s="181"/>
      <c r="D49" s="181"/>
      <c r="E49" s="181"/>
      <c r="F49" s="181"/>
      <c r="G49" s="188"/>
      <c r="H49" s="189"/>
      <c r="I49" s="188"/>
      <c r="J49" s="189"/>
      <c r="K49" s="188"/>
      <c r="L49" s="189"/>
      <c r="M49" s="188"/>
      <c r="N49" s="189"/>
      <c r="O49" s="188"/>
      <c r="P49" s="189"/>
      <c r="Q49" s="188"/>
      <c r="R49" s="189"/>
    </row>
    <row r="50" spans="1:18" ht="16.5" customHeight="1">
      <c r="A50" s="181"/>
      <c r="B50" s="181"/>
      <c r="C50" s="181"/>
      <c r="D50" s="181"/>
      <c r="E50" s="181"/>
      <c r="F50" s="181"/>
      <c r="G50" s="188"/>
      <c r="H50" s="189"/>
      <c r="I50" s="188"/>
      <c r="J50" s="189"/>
      <c r="K50" s="188"/>
      <c r="L50" s="189"/>
      <c r="M50" s="188"/>
      <c r="N50" s="189"/>
      <c r="O50" s="188"/>
      <c r="P50" s="189"/>
      <c r="Q50" s="188"/>
      <c r="R50" s="189"/>
    </row>
    <row r="51" spans="1:18" ht="17.25" customHeight="1">
      <c r="A51" s="178"/>
      <c r="B51" s="178"/>
      <c r="C51" s="178"/>
      <c r="D51" s="178"/>
      <c r="E51" s="178"/>
      <c r="F51" s="178"/>
      <c r="G51" s="190"/>
      <c r="H51" s="190"/>
      <c r="I51" s="179"/>
      <c r="J51" s="190"/>
      <c r="K51" s="179"/>
      <c r="L51" s="190"/>
      <c r="M51" s="179"/>
      <c r="N51" s="190"/>
      <c r="O51" s="190"/>
      <c r="P51" s="190"/>
      <c r="Q51" s="190"/>
      <c r="R51" s="190"/>
    </row>
    <row r="52" spans="1:18" ht="16.5" customHeight="1">
      <c r="A52" s="174"/>
      <c r="B52" s="174"/>
      <c r="C52" s="174"/>
      <c r="D52" s="174"/>
      <c r="E52" s="174"/>
      <c r="F52" s="174"/>
      <c r="G52" s="190"/>
      <c r="H52" s="190"/>
      <c r="I52" s="179"/>
      <c r="J52" s="190"/>
      <c r="K52" s="179"/>
      <c r="L52" s="190"/>
      <c r="M52" s="179"/>
      <c r="N52" s="190"/>
      <c r="O52" s="190"/>
      <c r="P52" s="190"/>
      <c r="Q52" s="190"/>
      <c r="R52" s="190"/>
    </row>
    <row r="53" spans="1:18" ht="17.25" customHeight="1">
      <c r="A53" s="181"/>
      <c r="B53" s="181"/>
      <c r="C53" s="181"/>
      <c r="D53" s="181"/>
      <c r="E53" s="181"/>
      <c r="F53" s="181"/>
      <c r="G53" s="190"/>
      <c r="H53" s="190"/>
      <c r="I53" s="188"/>
      <c r="J53" s="189"/>
      <c r="K53" s="188"/>
      <c r="L53" s="189"/>
      <c r="M53" s="188"/>
      <c r="N53" s="189"/>
      <c r="O53" s="190"/>
      <c r="P53" s="190"/>
      <c r="Q53" s="190"/>
      <c r="R53" s="190"/>
    </row>
    <row r="54" spans="1:18" ht="16.5" customHeight="1">
      <c r="A54" s="181"/>
      <c r="B54" s="181"/>
      <c r="C54" s="181"/>
      <c r="D54" s="181"/>
      <c r="E54" s="181"/>
      <c r="F54" s="181"/>
      <c r="G54" s="190"/>
      <c r="H54" s="190"/>
      <c r="I54" s="188"/>
      <c r="J54" s="189"/>
      <c r="K54" s="188"/>
      <c r="L54" s="189"/>
      <c r="M54" s="188"/>
      <c r="N54" s="189"/>
      <c r="O54" s="190"/>
      <c r="P54" s="190"/>
      <c r="Q54" s="190"/>
      <c r="R54" s="190"/>
    </row>
    <row r="55" spans="1:18" ht="16.5" customHeight="1">
      <c r="A55" s="174"/>
      <c r="B55" s="174"/>
      <c r="C55" s="174"/>
      <c r="D55" s="174"/>
      <c r="E55" s="174"/>
      <c r="F55" s="174"/>
      <c r="G55" s="190"/>
      <c r="H55" s="190"/>
      <c r="I55" s="179"/>
      <c r="J55" s="190"/>
      <c r="K55" s="179"/>
      <c r="L55" s="190"/>
      <c r="M55" s="179"/>
      <c r="N55" s="190"/>
      <c r="O55" s="190"/>
      <c r="P55" s="190"/>
      <c r="Q55" s="190"/>
      <c r="R55" s="190"/>
    </row>
    <row r="56" spans="1:18" ht="17.25" customHeight="1">
      <c r="A56" s="181"/>
      <c r="B56" s="181"/>
      <c r="C56" s="181"/>
      <c r="D56" s="181"/>
      <c r="E56" s="181"/>
      <c r="F56" s="181"/>
      <c r="G56" s="190"/>
      <c r="H56" s="190"/>
      <c r="I56" s="188"/>
      <c r="J56" s="189"/>
      <c r="K56" s="188"/>
      <c r="L56" s="189"/>
      <c r="M56" s="188"/>
      <c r="N56" s="189"/>
      <c r="O56" s="190"/>
      <c r="P56" s="190"/>
      <c r="Q56" s="190"/>
      <c r="R56" s="190"/>
    </row>
    <row r="57" spans="1:18" ht="16.5" customHeight="1">
      <c r="A57" s="181"/>
      <c r="B57" s="181"/>
      <c r="C57" s="181"/>
      <c r="D57" s="181"/>
      <c r="E57" s="181"/>
      <c r="F57" s="181"/>
      <c r="G57" s="190"/>
      <c r="H57" s="190"/>
      <c r="I57" s="188"/>
      <c r="J57" s="189"/>
      <c r="K57" s="188"/>
      <c r="L57" s="189"/>
      <c r="M57" s="188"/>
      <c r="N57" s="189"/>
      <c r="O57" s="190"/>
      <c r="P57" s="190"/>
      <c r="Q57" s="190"/>
      <c r="R57" s="190"/>
    </row>
    <row r="58" spans="1:18" ht="16.5" customHeight="1">
      <c r="A58" s="174"/>
      <c r="B58" s="174"/>
      <c r="C58" s="174"/>
      <c r="D58" s="174"/>
      <c r="E58" s="174"/>
      <c r="F58" s="174"/>
      <c r="G58" s="190"/>
      <c r="H58" s="190"/>
      <c r="I58" s="179"/>
      <c r="J58" s="190"/>
      <c r="K58" s="179"/>
      <c r="L58" s="190"/>
      <c r="M58" s="179"/>
      <c r="N58" s="190"/>
      <c r="O58" s="190"/>
      <c r="P58" s="190"/>
      <c r="Q58" s="190"/>
      <c r="R58" s="190"/>
    </row>
    <row r="59" spans="1:18" ht="17.25" customHeight="1">
      <c r="A59" s="181"/>
      <c r="B59" s="181"/>
      <c r="C59" s="181"/>
      <c r="D59" s="181"/>
      <c r="E59" s="181"/>
      <c r="F59" s="181"/>
      <c r="G59" s="190"/>
      <c r="H59" s="190"/>
      <c r="I59" s="188"/>
      <c r="J59" s="189"/>
      <c r="K59" s="188"/>
      <c r="L59" s="189"/>
      <c r="M59" s="188"/>
      <c r="N59" s="189"/>
      <c r="O59" s="190"/>
      <c r="P59" s="190"/>
      <c r="Q59" s="190"/>
      <c r="R59" s="190"/>
    </row>
    <row r="60" spans="1:18" ht="16.5" customHeight="1">
      <c r="A60" s="181"/>
      <c r="B60" s="181"/>
      <c r="C60" s="181"/>
      <c r="D60" s="181"/>
      <c r="E60" s="181"/>
      <c r="F60" s="181"/>
      <c r="G60" s="190"/>
      <c r="H60" s="190"/>
      <c r="I60" s="188"/>
      <c r="J60" s="189"/>
      <c r="K60" s="188"/>
      <c r="L60" s="189"/>
      <c r="M60" s="188"/>
      <c r="N60" s="189"/>
      <c r="O60" s="190"/>
      <c r="P60" s="190"/>
      <c r="Q60" s="190"/>
      <c r="R60" s="190"/>
    </row>
    <row r="61" spans="1:18" ht="17.25" customHeight="1">
      <c r="A61" s="174"/>
      <c r="B61" s="174"/>
      <c r="C61" s="174"/>
      <c r="D61" s="174"/>
      <c r="E61" s="174"/>
      <c r="F61" s="174"/>
      <c r="G61" s="174"/>
      <c r="H61" s="174"/>
      <c r="I61" s="174"/>
      <c r="J61" s="174"/>
      <c r="K61" s="174"/>
      <c r="L61" s="174"/>
      <c r="M61" s="174"/>
      <c r="N61" s="174"/>
      <c r="O61" s="174"/>
      <c r="P61" s="188"/>
      <c r="Q61" s="189"/>
      <c r="R61" s="179"/>
    </row>
    <row r="62" spans="1:18" ht="16.5" customHeight="1">
      <c r="A62" s="178"/>
      <c r="B62" s="178"/>
      <c r="C62" s="178"/>
      <c r="D62" s="178"/>
      <c r="E62" s="178"/>
      <c r="F62" s="178"/>
      <c r="G62" s="178"/>
      <c r="H62" s="178"/>
      <c r="I62" s="178"/>
      <c r="J62" s="178"/>
      <c r="K62" s="178"/>
      <c r="L62" s="178"/>
      <c r="M62" s="178"/>
      <c r="N62" s="178"/>
      <c r="O62" s="178"/>
      <c r="P62" s="188"/>
      <c r="Q62" s="189"/>
      <c r="R62" s="179"/>
    </row>
    <row r="63" spans="1:18" ht="17.25" customHeight="1">
      <c r="A63" s="174"/>
      <c r="B63" s="174"/>
      <c r="C63" s="174"/>
      <c r="D63" s="174"/>
      <c r="E63" s="174"/>
      <c r="F63" s="174"/>
      <c r="G63" s="174"/>
      <c r="H63" s="174"/>
      <c r="I63" s="174"/>
      <c r="J63" s="174"/>
      <c r="K63" s="174"/>
      <c r="L63" s="174"/>
      <c r="M63" s="174"/>
      <c r="N63" s="174"/>
      <c r="O63" s="174"/>
      <c r="P63" s="188"/>
      <c r="Q63" s="189"/>
      <c r="R63" s="179"/>
    </row>
    <row r="64" spans="1:18" ht="16.5" customHeight="1">
      <c r="A64" s="178"/>
      <c r="B64" s="178"/>
      <c r="C64" s="178"/>
      <c r="D64" s="178"/>
      <c r="E64" s="178"/>
      <c r="F64" s="178"/>
      <c r="G64" s="178"/>
      <c r="H64" s="178"/>
      <c r="I64" s="178"/>
      <c r="J64" s="178"/>
      <c r="K64" s="178"/>
      <c r="L64" s="178"/>
      <c r="M64" s="178"/>
      <c r="N64" s="178"/>
      <c r="O64" s="178"/>
      <c r="P64" s="188"/>
      <c r="Q64" s="189"/>
      <c r="R64" s="179"/>
    </row>
    <row r="65" spans="1:18" ht="12.75">
      <c r="A65" s="187"/>
      <c r="B65" s="187"/>
      <c r="C65" s="187"/>
      <c r="D65" s="187"/>
      <c r="E65" s="187"/>
      <c r="F65" s="187"/>
      <c r="G65" s="187"/>
      <c r="H65" s="187"/>
      <c r="I65" s="187"/>
      <c r="J65" s="187"/>
      <c r="K65" s="187"/>
      <c r="L65" s="187"/>
      <c r="M65" s="187"/>
      <c r="N65" s="187"/>
      <c r="O65" s="187"/>
      <c r="P65" s="187"/>
      <c r="Q65" s="187"/>
      <c r="R65" s="187"/>
    </row>
    <row r="66" spans="1:18" ht="12.75">
      <c r="A66" s="187"/>
      <c r="B66" s="187"/>
      <c r="C66" s="187"/>
      <c r="D66" s="187"/>
      <c r="E66" s="187"/>
      <c r="F66" s="187"/>
      <c r="G66" s="187"/>
      <c r="H66" s="187"/>
      <c r="I66" s="187"/>
      <c r="J66" s="187"/>
      <c r="K66" s="187"/>
      <c r="L66" s="187"/>
      <c r="M66" s="187"/>
      <c r="N66" s="187"/>
      <c r="O66" s="187"/>
      <c r="P66" s="187"/>
      <c r="Q66" s="187"/>
      <c r="R66" s="187"/>
    </row>
    <row r="67" spans="1:18" ht="14.25">
      <c r="A67" s="191"/>
      <c r="B67" s="192"/>
      <c r="C67" s="192"/>
      <c r="D67" s="192"/>
      <c r="E67" s="192"/>
      <c r="F67" s="192"/>
      <c r="G67" s="192"/>
      <c r="H67" s="192"/>
      <c r="I67" s="192"/>
      <c r="J67" s="192"/>
      <c r="K67" s="192"/>
      <c r="L67" s="192"/>
      <c r="M67" s="192"/>
      <c r="N67" s="192"/>
      <c r="O67" s="192"/>
      <c r="P67" s="192"/>
      <c r="Q67" s="192"/>
      <c r="R67" s="192"/>
    </row>
    <row r="68" spans="1:18" ht="15">
      <c r="A68" s="193"/>
      <c r="B68" s="193"/>
      <c r="C68" s="193"/>
      <c r="D68" s="193"/>
      <c r="E68" s="193"/>
      <c r="F68" s="193"/>
      <c r="G68" s="193"/>
      <c r="H68" s="193"/>
      <c r="I68" s="193"/>
      <c r="J68" s="193"/>
      <c r="K68" s="193"/>
      <c r="L68" s="193"/>
      <c r="M68" s="193"/>
      <c r="N68" s="193"/>
      <c r="O68" s="193"/>
      <c r="P68" s="193"/>
      <c r="Q68" s="193"/>
      <c r="R68" s="193"/>
    </row>
    <row r="69" spans="1:18" ht="14.25">
      <c r="A69" s="191"/>
      <c r="B69" s="191"/>
      <c r="C69" s="191"/>
      <c r="D69" s="191"/>
      <c r="E69" s="191"/>
      <c r="F69" s="191"/>
      <c r="G69" s="191"/>
      <c r="H69" s="191"/>
      <c r="I69" s="191"/>
      <c r="J69" s="191"/>
      <c r="K69" s="191"/>
      <c r="L69" s="191"/>
      <c r="M69" s="191"/>
      <c r="N69" s="191"/>
      <c r="O69" s="191"/>
      <c r="P69" s="191"/>
      <c r="Q69" s="191"/>
      <c r="R69" s="191"/>
    </row>
    <row r="70" spans="1:18" ht="14.25">
      <c r="A70" s="191"/>
      <c r="B70" s="191"/>
      <c r="C70" s="191"/>
      <c r="D70" s="191"/>
      <c r="E70" s="191"/>
      <c r="F70" s="191"/>
      <c r="G70" s="191"/>
      <c r="H70" s="191"/>
      <c r="I70" s="191"/>
      <c r="J70" s="191"/>
      <c r="K70" s="191"/>
      <c r="L70" s="191"/>
      <c r="M70" s="191"/>
      <c r="N70" s="191"/>
      <c r="O70" s="191"/>
      <c r="P70" s="191"/>
      <c r="Q70" s="191"/>
      <c r="R70" s="191"/>
    </row>
    <row r="71" spans="1:18" ht="14.25">
      <c r="A71" s="191"/>
      <c r="B71" s="191"/>
      <c r="C71" s="191"/>
      <c r="D71" s="191"/>
      <c r="E71" s="191"/>
      <c r="F71" s="191"/>
      <c r="G71" s="191"/>
      <c r="H71" s="191"/>
      <c r="I71" s="191"/>
      <c r="J71" s="191"/>
      <c r="K71" s="191"/>
      <c r="L71" s="191"/>
      <c r="M71" s="191"/>
      <c r="N71" s="191"/>
      <c r="O71" s="191"/>
      <c r="P71" s="191"/>
      <c r="Q71" s="191"/>
      <c r="R71" s="191"/>
    </row>
    <row r="72" spans="1:18" ht="12.75">
      <c r="A72" s="174"/>
      <c r="B72" s="174"/>
      <c r="C72" s="174"/>
      <c r="D72" s="174"/>
      <c r="E72" s="174"/>
      <c r="F72" s="174"/>
      <c r="G72" s="175"/>
      <c r="H72" s="175"/>
      <c r="I72" s="175"/>
      <c r="J72" s="175"/>
      <c r="K72" s="175"/>
      <c r="L72" s="175"/>
      <c r="M72" s="175"/>
      <c r="N72" s="175"/>
      <c r="O72" s="175"/>
      <c r="P72" s="175"/>
      <c r="Q72" s="175"/>
      <c r="R72" s="175"/>
    </row>
    <row r="73" spans="1:18" ht="12.75">
      <c r="A73" s="175"/>
      <c r="B73" s="175"/>
      <c r="C73" s="175"/>
      <c r="D73" s="175"/>
      <c r="E73" s="175"/>
      <c r="F73" s="175"/>
      <c r="G73" s="175"/>
      <c r="H73" s="175"/>
      <c r="I73" s="175"/>
      <c r="J73" s="175"/>
      <c r="K73" s="175"/>
      <c r="L73" s="175"/>
      <c r="M73" s="175"/>
      <c r="N73" s="175"/>
      <c r="O73" s="175"/>
      <c r="P73" s="175"/>
      <c r="Q73" s="175"/>
      <c r="R73" s="175"/>
    </row>
    <row r="74" spans="1:18" ht="17.25" customHeight="1">
      <c r="A74" s="174"/>
      <c r="B74" s="174"/>
      <c r="C74" s="174"/>
      <c r="D74" s="174"/>
      <c r="E74" s="174"/>
      <c r="F74" s="174"/>
      <c r="G74" s="175"/>
      <c r="H74" s="175"/>
      <c r="I74" s="175"/>
      <c r="J74" s="175"/>
      <c r="K74" s="175"/>
      <c r="L74" s="175"/>
      <c r="M74" s="175"/>
      <c r="N74" s="175"/>
      <c r="O74" s="175"/>
      <c r="P74" s="175"/>
      <c r="Q74" s="175"/>
      <c r="R74" s="175"/>
    </row>
    <row r="75" spans="1:18" ht="12.75">
      <c r="A75" s="174"/>
      <c r="B75" s="174"/>
      <c r="C75" s="174"/>
      <c r="D75" s="174"/>
      <c r="E75" s="174"/>
      <c r="F75" s="174"/>
      <c r="G75" s="176"/>
      <c r="H75" s="177"/>
      <c r="I75" s="176"/>
      <c r="J75" s="177"/>
      <c r="K75" s="176"/>
      <c r="L75" s="177"/>
      <c r="M75" s="176"/>
      <c r="N75" s="177"/>
      <c r="O75" s="176"/>
      <c r="P75" s="177"/>
      <c r="Q75" s="176"/>
      <c r="R75" s="177"/>
    </row>
    <row r="76" spans="1:18" ht="12.75">
      <c r="A76" s="178"/>
      <c r="B76" s="178"/>
      <c r="C76" s="178"/>
      <c r="D76" s="178"/>
      <c r="E76" s="178"/>
      <c r="F76" s="178"/>
      <c r="G76" s="179"/>
      <c r="H76" s="180"/>
      <c r="I76" s="179"/>
      <c r="J76" s="180"/>
      <c r="K76" s="179"/>
      <c r="L76" s="180"/>
      <c r="M76" s="179"/>
      <c r="N76" s="180"/>
      <c r="O76" s="179"/>
      <c r="P76" s="180"/>
      <c r="Q76" s="179"/>
      <c r="R76" s="180"/>
    </row>
    <row r="77" spans="1:18" ht="12.75">
      <c r="A77" s="181"/>
      <c r="B77" s="181"/>
      <c r="C77" s="181"/>
      <c r="D77" s="181"/>
      <c r="E77" s="181"/>
      <c r="F77" s="181"/>
      <c r="G77" s="194"/>
      <c r="H77" s="189"/>
      <c r="I77" s="194"/>
      <c r="J77" s="189"/>
      <c r="K77" s="194"/>
      <c r="L77" s="189"/>
      <c r="M77" s="194"/>
      <c r="N77" s="189"/>
      <c r="O77" s="194"/>
      <c r="P77" s="189"/>
      <c r="Q77" s="194"/>
      <c r="R77" s="189"/>
    </row>
    <row r="78" spans="1:18" ht="12.75">
      <c r="A78" s="181"/>
      <c r="B78" s="181"/>
      <c r="C78" s="181"/>
      <c r="D78" s="181"/>
      <c r="E78" s="181"/>
      <c r="F78" s="181"/>
      <c r="G78" s="194"/>
      <c r="H78" s="189"/>
      <c r="I78" s="194"/>
      <c r="J78" s="189"/>
      <c r="K78" s="194"/>
      <c r="L78" s="189"/>
      <c r="M78" s="194"/>
      <c r="N78" s="189"/>
      <c r="O78" s="194"/>
      <c r="P78" s="189"/>
      <c r="Q78" s="194"/>
      <c r="R78" s="189"/>
    </row>
    <row r="79" spans="1:18" ht="12.75">
      <c r="A79" s="178"/>
      <c r="B79" s="178"/>
      <c r="C79" s="178"/>
      <c r="D79" s="178"/>
      <c r="E79" s="178"/>
      <c r="F79" s="178"/>
      <c r="G79" s="179"/>
      <c r="H79" s="195"/>
      <c r="I79" s="179"/>
      <c r="J79" s="195"/>
      <c r="K79" s="179"/>
      <c r="L79" s="195"/>
      <c r="M79" s="179"/>
      <c r="N79" s="195"/>
      <c r="O79" s="179"/>
      <c r="P79" s="195"/>
      <c r="Q79" s="179"/>
      <c r="R79" s="195"/>
    </row>
    <row r="80" spans="1:18" ht="12.75">
      <c r="A80" s="181"/>
      <c r="B80" s="181"/>
      <c r="C80" s="181"/>
      <c r="D80" s="181"/>
      <c r="E80" s="181"/>
      <c r="F80" s="181"/>
      <c r="G80" s="194"/>
      <c r="H80" s="189"/>
      <c r="I80" s="188"/>
      <c r="J80" s="189"/>
      <c r="K80" s="188"/>
      <c r="L80" s="189"/>
      <c r="M80" s="195"/>
      <c r="N80" s="189"/>
      <c r="O80" s="188"/>
      <c r="P80" s="189"/>
      <c r="Q80" s="188"/>
      <c r="R80" s="189"/>
    </row>
    <row r="81" spans="1:18" ht="12.75">
      <c r="A81" s="181"/>
      <c r="B81" s="181"/>
      <c r="C81" s="181"/>
      <c r="D81" s="181"/>
      <c r="E81" s="181"/>
      <c r="F81" s="181"/>
      <c r="G81" s="194"/>
      <c r="H81" s="189"/>
      <c r="I81" s="188"/>
      <c r="J81" s="189"/>
      <c r="K81" s="188"/>
      <c r="L81" s="189"/>
      <c r="M81" s="188"/>
      <c r="N81" s="189"/>
      <c r="O81" s="188"/>
      <c r="P81" s="189"/>
      <c r="Q81" s="188"/>
      <c r="R81" s="189"/>
    </row>
    <row r="82" spans="1:18" ht="12.75">
      <c r="A82" s="178"/>
      <c r="B82" s="178"/>
      <c r="C82" s="178"/>
      <c r="D82" s="178"/>
      <c r="E82" s="178"/>
      <c r="F82" s="178"/>
      <c r="G82" s="179"/>
      <c r="H82" s="174"/>
      <c r="I82" s="179"/>
      <c r="J82" s="174"/>
      <c r="K82" s="179"/>
      <c r="L82" s="174"/>
      <c r="M82" s="179"/>
      <c r="N82" s="174"/>
      <c r="O82" s="179"/>
      <c r="P82" s="174"/>
      <c r="Q82" s="179"/>
      <c r="R82" s="174"/>
    </row>
    <row r="83" spans="1:18" ht="12.75">
      <c r="A83" s="187"/>
      <c r="B83" s="187"/>
      <c r="C83" s="187"/>
      <c r="D83" s="187"/>
      <c r="E83" s="187"/>
      <c r="F83" s="187"/>
      <c r="G83" s="179"/>
      <c r="H83" s="174"/>
      <c r="I83" s="179"/>
      <c r="J83" s="174"/>
      <c r="K83" s="179"/>
      <c r="L83" s="174"/>
      <c r="M83" s="179"/>
      <c r="N83" s="174"/>
      <c r="O83" s="179"/>
      <c r="P83" s="174"/>
      <c r="Q83" s="179"/>
      <c r="R83" s="174"/>
    </row>
    <row r="84" spans="1:18" ht="12.75">
      <c r="A84" s="181"/>
      <c r="B84" s="181"/>
      <c r="C84" s="181"/>
      <c r="D84" s="181"/>
      <c r="E84" s="181"/>
      <c r="F84" s="181"/>
      <c r="G84" s="188"/>
      <c r="H84" s="189"/>
      <c r="I84" s="188"/>
      <c r="J84" s="189"/>
      <c r="K84" s="188"/>
      <c r="L84" s="189"/>
      <c r="M84" s="188"/>
      <c r="N84" s="189"/>
      <c r="O84" s="188"/>
      <c r="P84" s="189"/>
      <c r="Q84" s="188"/>
      <c r="R84" s="189"/>
    </row>
    <row r="85" spans="1:18" ht="12.75">
      <c r="A85" s="181"/>
      <c r="B85" s="181"/>
      <c r="C85" s="181"/>
      <c r="D85" s="181"/>
      <c r="E85" s="181"/>
      <c r="F85" s="181"/>
      <c r="G85" s="188"/>
      <c r="H85" s="189"/>
      <c r="I85" s="188"/>
      <c r="J85" s="189"/>
      <c r="K85" s="188"/>
      <c r="L85" s="189"/>
      <c r="M85" s="188"/>
      <c r="N85" s="189"/>
      <c r="O85" s="188"/>
      <c r="P85" s="189"/>
      <c r="Q85" s="188"/>
      <c r="R85" s="189"/>
    </row>
    <row r="86" spans="1:18" ht="12.75">
      <c r="A86" s="178"/>
      <c r="B86" s="178"/>
      <c r="C86" s="178"/>
      <c r="D86" s="178"/>
      <c r="E86" s="178"/>
      <c r="F86" s="178"/>
      <c r="G86" s="190"/>
      <c r="H86" s="190"/>
      <c r="I86" s="179"/>
      <c r="J86" s="190"/>
      <c r="K86" s="179"/>
      <c r="L86" s="190"/>
      <c r="M86" s="179"/>
      <c r="N86" s="190"/>
      <c r="O86" s="190"/>
      <c r="P86" s="190"/>
      <c r="Q86" s="190"/>
      <c r="R86" s="190"/>
    </row>
    <row r="87" spans="1:18" ht="12.75">
      <c r="A87" s="174"/>
      <c r="B87" s="174"/>
      <c r="C87" s="174"/>
      <c r="D87" s="174"/>
      <c r="E87" s="174"/>
      <c r="F87" s="174"/>
      <c r="G87" s="190"/>
      <c r="H87" s="190"/>
      <c r="I87" s="179"/>
      <c r="J87" s="190"/>
      <c r="K87" s="179"/>
      <c r="L87" s="190"/>
      <c r="M87" s="179"/>
      <c r="N87" s="190"/>
      <c r="O87" s="190"/>
      <c r="P87" s="190"/>
      <c r="Q87" s="190"/>
      <c r="R87" s="190"/>
    </row>
    <row r="88" spans="1:18" ht="12.75">
      <c r="A88" s="181"/>
      <c r="B88" s="181"/>
      <c r="C88" s="181"/>
      <c r="D88" s="181"/>
      <c r="E88" s="181"/>
      <c r="F88" s="181"/>
      <c r="G88" s="190"/>
      <c r="H88" s="190"/>
      <c r="I88" s="188"/>
      <c r="J88" s="189"/>
      <c r="K88" s="188"/>
      <c r="L88" s="189"/>
      <c r="M88" s="188"/>
      <c r="N88" s="189"/>
      <c r="O88" s="190"/>
      <c r="P88" s="190"/>
      <c r="Q88" s="190"/>
      <c r="R88" s="190"/>
    </row>
    <row r="89" spans="1:18" ht="12.75">
      <c r="A89" s="181"/>
      <c r="B89" s="181"/>
      <c r="C89" s="181"/>
      <c r="D89" s="181"/>
      <c r="E89" s="181"/>
      <c r="F89" s="181"/>
      <c r="G89" s="190"/>
      <c r="H89" s="190"/>
      <c r="I89" s="188"/>
      <c r="J89" s="189"/>
      <c r="K89" s="188"/>
      <c r="L89" s="189"/>
      <c r="M89" s="188"/>
      <c r="N89" s="189"/>
      <c r="O89" s="190"/>
      <c r="P89" s="190"/>
      <c r="Q89" s="190"/>
      <c r="R89" s="190"/>
    </row>
    <row r="90" spans="1:18" ht="12.75">
      <c r="A90" s="174"/>
      <c r="B90" s="174"/>
      <c r="C90" s="174"/>
      <c r="D90" s="174"/>
      <c r="E90" s="174"/>
      <c r="F90" s="174"/>
      <c r="G90" s="190"/>
      <c r="H90" s="190"/>
      <c r="I90" s="179"/>
      <c r="J90" s="190"/>
      <c r="K90" s="179"/>
      <c r="L90" s="190"/>
      <c r="M90" s="179"/>
      <c r="N90" s="190"/>
      <c r="O90" s="190"/>
      <c r="P90" s="190"/>
      <c r="Q90" s="190"/>
      <c r="R90" s="190"/>
    </row>
    <row r="91" spans="1:18" ht="12.75">
      <c r="A91" s="181"/>
      <c r="B91" s="181"/>
      <c r="C91" s="181"/>
      <c r="D91" s="181"/>
      <c r="E91" s="181"/>
      <c r="F91" s="181"/>
      <c r="G91" s="190"/>
      <c r="H91" s="190"/>
      <c r="I91" s="188"/>
      <c r="J91" s="189"/>
      <c r="K91" s="188"/>
      <c r="L91" s="189"/>
      <c r="M91" s="188"/>
      <c r="N91" s="189"/>
      <c r="O91" s="190"/>
      <c r="P91" s="190"/>
      <c r="Q91" s="190"/>
      <c r="R91" s="190"/>
    </row>
    <row r="92" spans="1:18" ht="12.75">
      <c r="A92" s="181"/>
      <c r="B92" s="181"/>
      <c r="C92" s="181"/>
      <c r="D92" s="181"/>
      <c r="E92" s="181"/>
      <c r="F92" s="181"/>
      <c r="G92" s="190"/>
      <c r="H92" s="190"/>
      <c r="I92" s="188"/>
      <c r="J92" s="189"/>
      <c r="K92" s="188"/>
      <c r="L92" s="189"/>
      <c r="M92" s="188"/>
      <c r="N92" s="189"/>
      <c r="O92" s="190"/>
      <c r="P92" s="190"/>
      <c r="Q92" s="190"/>
      <c r="R92" s="190"/>
    </row>
    <row r="93" spans="1:18" ht="12.75">
      <c r="A93" s="174"/>
      <c r="B93" s="174"/>
      <c r="C93" s="174"/>
      <c r="D93" s="174"/>
      <c r="E93" s="174"/>
      <c r="F93" s="174"/>
      <c r="G93" s="190"/>
      <c r="H93" s="190"/>
      <c r="I93" s="179"/>
      <c r="J93" s="190"/>
      <c r="K93" s="179"/>
      <c r="L93" s="190"/>
      <c r="M93" s="179"/>
      <c r="N93" s="190"/>
      <c r="O93" s="190"/>
      <c r="P93" s="190"/>
      <c r="Q93" s="190"/>
      <c r="R93" s="190"/>
    </row>
    <row r="94" spans="1:18" ht="12.75">
      <c r="A94" s="181"/>
      <c r="B94" s="181"/>
      <c r="C94" s="181"/>
      <c r="D94" s="181"/>
      <c r="E94" s="181"/>
      <c r="F94" s="181"/>
      <c r="G94" s="190"/>
      <c r="H94" s="190"/>
      <c r="I94" s="188"/>
      <c r="J94" s="189"/>
      <c r="K94" s="188"/>
      <c r="L94" s="189"/>
      <c r="M94" s="188"/>
      <c r="N94" s="189"/>
      <c r="O94" s="190"/>
      <c r="P94" s="190"/>
      <c r="Q94" s="190"/>
      <c r="R94" s="190"/>
    </row>
    <row r="95" spans="1:18" ht="12.75">
      <c r="A95" s="181"/>
      <c r="B95" s="181"/>
      <c r="C95" s="181"/>
      <c r="D95" s="181"/>
      <c r="E95" s="181"/>
      <c r="F95" s="181"/>
      <c r="G95" s="190"/>
      <c r="H95" s="190"/>
      <c r="I95" s="188"/>
      <c r="J95" s="189"/>
      <c r="K95" s="188"/>
      <c r="L95" s="189"/>
      <c r="M95" s="188"/>
      <c r="N95" s="189"/>
      <c r="O95" s="190"/>
      <c r="P95" s="190"/>
      <c r="Q95" s="190"/>
      <c r="R95" s="190"/>
    </row>
    <row r="96" spans="1:18" ht="12.75">
      <c r="A96" s="174"/>
      <c r="B96" s="174"/>
      <c r="C96" s="174"/>
      <c r="D96" s="174"/>
      <c r="E96" s="174"/>
      <c r="F96" s="174"/>
      <c r="G96" s="190"/>
      <c r="H96" s="190"/>
      <c r="I96" s="190"/>
      <c r="J96" s="190"/>
      <c r="K96" s="190"/>
      <c r="L96" s="190"/>
      <c r="M96" s="190"/>
      <c r="N96" s="190"/>
      <c r="O96" s="190"/>
      <c r="P96" s="190"/>
      <c r="Q96" s="190"/>
      <c r="R96" s="190"/>
    </row>
    <row r="97" spans="1:18" ht="12.75">
      <c r="A97" s="178"/>
      <c r="B97" s="178"/>
      <c r="C97" s="178"/>
      <c r="D97" s="178"/>
      <c r="E97" s="178"/>
      <c r="F97" s="178"/>
      <c r="G97" s="190"/>
      <c r="H97" s="190"/>
      <c r="I97" s="190"/>
      <c r="J97" s="190"/>
      <c r="K97" s="190"/>
      <c r="L97" s="190"/>
      <c r="M97" s="190"/>
      <c r="N97" s="190"/>
      <c r="O97" s="190"/>
      <c r="P97" s="190"/>
      <c r="Q97" s="190"/>
      <c r="R97" s="190"/>
    </row>
    <row r="98" spans="1:18" ht="12.75">
      <c r="A98" s="181"/>
      <c r="B98" s="181"/>
      <c r="C98" s="181"/>
      <c r="D98" s="181"/>
      <c r="E98" s="181"/>
      <c r="F98" s="181"/>
      <c r="G98" s="190"/>
      <c r="H98" s="190"/>
      <c r="I98" s="190"/>
      <c r="J98" s="190"/>
      <c r="K98" s="190"/>
      <c r="L98" s="190"/>
      <c r="M98" s="190"/>
      <c r="N98" s="190"/>
      <c r="O98" s="190"/>
      <c r="P98" s="190"/>
      <c r="Q98" s="190"/>
      <c r="R98" s="190"/>
    </row>
    <row r="99" spans="1:18" ht="12.75">
      <c r="A99" s="187"/>
      <c r="B99" s="187"/>
      <c r="C99" s="187"/>
      <c r="D99" s="187"/>
      <c r="E99" s="187"/>
      <c r="F99" s="187"/>
      <c r="G99" s="187"/>
      <c r="H99" s="187"/>
      <c r="I99" s="187"/>
      <c r="J99" s="187"/>
      <c r="K99" s="187"/>
      <c r="L99" s="187"/>
      <c r="M99" s="187"/>
      <c r="N99" s="187"/>
      <c r="O99" s="187"/>
      <c r="P99" s="187"/>
      <c r="Q99" s="187"/>
      <c r="R99" s="187"/>
    </row>
    <row r="100" spans="1:18" ht="12.75">
      <c r="A100" s="187"/>
      <c r="B100" s="187"/>
      <c r="C100" s="187"/>
      <c r="D100" s="187"/>
      <c r="E100" s="187"/>
      <c r="F100" s="187"/>
      <c r="G100" s="187"/>
      <c r="H100" s="187"/>
      <c r="I100" s="187"/>
      <c r="J100" s="187"/>
      <c r="K100" s="187"/>
      <c r="L100" s="187"/>
      <c r="M100" s="187"/>
      <c r="N100" s="187"/>
      <c r="O100" s="187"/>
      <c r="P100" s="187"/>
      <c r="Q100" s="187"/>
      <c r="R100" s="187"/>
    </row>
    <row r="101" spans="1:18" ht="12.75">
      <c r="A101" s="187"/>
      <c r="B101" s="187"/>
      <c r="C101" s="187"/>
      <c r="D101" s="187"/>
      <c r="E101" s="187"/>
      <c r="F101" s="187"/>
      <c r="G101" s="187"/>
      <c r="H101" s="187"/>
      <c r="I101" s="187"/>
      <c r="J101" s="187"/>
      <c r="K101" s="187"/>
      <c r="L101" s="187"/>
      <c r="M101" s="187"/>
      <c r="N101" s="187"/>
      <c r="O101" s="187"/>
      <c r="P101" s="187"/>
      <c r="Q101" s="187"/>
      <c r="R101" s="187"/>
    </row>
    <row r="102" spans="1:18" ht="14.25">
      <c r="A102" s="191"/>
      <c r="B102" s="192"/>
      <c r="C102" s="192"/>
      <c r="D102" s="192"/>
      <c r="E102" s="192"/>
      <c r="F102" s="192"/>
      <c r="G102" s="192"/>
      <c r="H102" s="192"/>
      <c r="I102" s="192"/>
      <c r="J102" s="192"/>
      <c r="K102" s="192"/>
      <c r="L102" s="192"/>
      <c r="M102" s="192"/>
      <c r="N102" s="192"/>
      <c r="O102" s="192"/>
      <c r="P102" s="192"/>
      <c r="Q102" s="192"/>
      <c r="R102" s="192"/>
    </row>
    <row r="103" spans="1:18" ht="15">
      <c r="A103" s="193"/>
      <c r="B103" s="193"/>
      <c r="C103" s="193"/>
      <c r="D103" s="193"/>
      <c r="E103" s="193"/>
      <c r="F103" s="193"/>
      <c r="G103" s="193"/>
      <c r="H103" s="193"/>
      <c r="I103" s="193"/>
      <c r="J103" s="193"/>
      <c r="K103" s="193"/>
      <c r="L103" s="193"/>
      <c r="M103" s="193"/>
      <c r="N103" s="193"/>
      <c r="O103" s="193"/>
      <c r="P103" s="193"/>
      <c r="Q103" s="193"/>
      <c r="R103" s="193"/>
    </row>
    <row r="104" spans="1:18" ht="14.25">
      <c r="A104" s="191"/>
      <c r="B104" s="191"/>
      <c r="C104" s="191"/>
      <c r="D104" s="191"/>
      <c r="E104" s="191"/>
      <c r="F104" s="191"/>
      <c r="G104" s="191"/>
      <c r="H104" s="191"/>
      <c r="I104" s="191"/>
      <c r="J104" s="191"/>
      <c r="K104" s="191"/>
      <c r="L104" s="191"/>
      <c r="M104" s="191"/>
      <c r="N104" s="191"/>
      <c r="O104" s="191"/>
      <c r="P104" s="191"/>
      <c r="Q104" s="191"/>
      <c r="R104" s="191"/>
    </row>
    <row r="105" spans="1:18" ht="14.25">
      <c r="A105" s="191"/>
      <c r="B105" s="191"/>
      <c r="C105" s="191"/>
      <c r="D105" s="191"/>
      <c r="E105" s="191"/>
      <c r="F105" s="191"/>
      <c r="G105" s="191"/>
      <c r="H105" s="191"/>
      <c r="I105" s="191"/>
      <c r="J105" s="191"/>
      <c r="K105" s="191"/>
      <c r="L105" s="191"/>
      <c r="M105" s="191"/>
      <c r="N105" s="191"/>
      <c r="O105" s="191"/>
      <c r="P105" s="191"/>
      <c r="Q105" s="191"/>
      <c r="R105" s="191"/>
    </row>
    <row r="106" spans="1:18" ht="12.75">
      <c r="A106" s="187"/>
      <c r="B106" s="187"/>
      <c r="C106" s="187"/>
      <c r="D106" s="187"/>
      <c r="E106" s="187"/>
      <c r="F106" s="187"/>
      <c r="G106" s="187"/>
      <c r="H106" s="187"/>
      <c r="I106" s="187"/>
      <c r="J106" s="187"/>
      <c r="K106" s="187"/>
      <c r="L106" s="187"/>
      <c r="M106" s="187"/>
      <c r="N106" s="187"/>
      <c r="O106" s="187"/>
      <c r="P106" s="187"/>
      <c r="Q106" s="187"/>
      <c r="R106" s="187"/>
    </row>
    <row r="107" spans="1:18" ht="12.75">
      <c r="A107" s="174"/>
      <c r="B107" s="174"/>
      <c r="C107" s="174"/>
      <c r="D107" s="174"/>
      <c r="E107" s="174"/>
      <c r="F107" s="174"/>
      <c r="G107" s="175"/>
      <c r="H107" s="175"/>
      <c r="I107" s="175"/>
      <c r="J107" s="175"/>
      <c r="K107" s="175"/>
      <c r="L107" s="175"/>
      <c r="M107" s="175"/>
      <c r="N107" s="175"/>
      <c r="O107" s="175"/>
      <c r="P107" s="175"/>
      <c r="Q107" s="175"/>
      <c r="R107" s="175"/>
    </row>
    <row r="108" spans="1:18" ht="12.75">
      <c r="A108" s="175"/>
      <c r="B108" s="175"/>
      <c r="C108" s="175"/>
      <c r="D108" s="175"/>
      <c r="E108" s="175"/>
      <c r="F108" s="175"/>
      <c r="G108" s="175"/>
      <c r="H108" s="175"/>
      <c r="I108" s="175"/>
      <c r="J108" s="175"/>
      <c r="K108" s="175"/>
      <c r="L108" s="175"/>
      <c r="M108" s="175"/>
      <c r="N108" s="175"/>
      <c r="O108" s="175"/>
      <c r="P108" s="175"/>
      <c r="Q108" s="175"/>
      <c r="R108" s="175"/>
    </row>
    <row r="109" spans="1:18" ht="12.75">
      <c r="A109" s="174"/>
      <c r="B109" s="174"/>
      <c r="C109" s="174"/>
      <c r="D109" s="174"/>
      <c r="E109" s="174"/>
      <c r="F109" s="174"/>
      <c r="G109" s="175"/>
      <c r="H109" s="175"/>
      <c r="I109" s="175"/>
      <c r="J109" s="175"/>
      <c r="K109" s="175"/>
      <c r="L109" s="175"/>
      <c r="M109" s="175"/>
      <c r="N109" s="175"/>
      <c r="O109" s="175"/>
      <c r="P109" s="175"/>
      <c r="Q109" s="175"/>
      <c r="R109" s="175"/>
    </row>
    <row r="110" spans="1:18" ht="12.75">
      <c r="A110" s="174"/>
      <c r="B110" s="174"/>
      <c r="C110" s="174"/>
      <c r="D110" s="174"/>
      <c r="E110" s="174"/>
      <c r="F110" s="174"/>
      <c r="G110" s="176"/>
      <c r="H110" s="177"/>
      <c r="I110" s="176"/>
      <c r="J110" s="177"/>
      <c r="K110" s="176"/>
      <c r="L110" s="177"/>
      <c r="M110" s="176"/>
      <c r="N110" s="177"/>
      <c r="O110" s="176"/>
      <c r="P110" s="177"/>
      <c r="Q110" s="176"/>
      <c r="R110" s="177"/>
    </row>
    <row r="111" spans="1:18" ht="12.75">
      <c r="A111" s="178"/>
      <c r="B111" s="178"/>
      <c r="C111" s="178"/>
      <c r="D111" s="178"/>
      <c r="E111" s="178"/>
      <c r="F111" s="178"/>
      <c r="G111" s="179"/>
      <c r="H111" s="180"/>
      <c r="I111" s="179"/>
      <c r="J111" s="180"/>
      <c r="K111" s="179"/>
      <c r="L111" s="180"/>
      <c r="M111" s="179"/>
      <c r="N111" s="180"/>
      <c r="O111" s="179"/>
      <c r="P111" s="180"/>
      <c r="Q111" s="179"/>
      <c r="R111" s="180"/>
    </row>
    <row r="112" spans="1:18" ht="12.75">
      <c r="A112" s="181"/>
      <c r="B112" s="181"/>
      <c r="C112" s="181"/>
      <c r="D112" s="181"/>
      <c r="E112" s="181"/>
      <c r="F112" s="181"/>
      <c r="G112" s="182"/>
      <c r="H112" s="183"/>
      <c r="I112" s="182"/>
      <c r="J112" s="183"/>
      <c r="K112" s="182"/>
      <c r="L112" s="183"/>
      <c r="M112" s="182"/>
      <c r="N112" s="183"/>
      <c r="O112" s="182"/>
      <c r="P112" s="183"/>
      <c r="Q112" s="182"/>
      <c r="R112" s="183"/>
    </row>
    <row r="113" spans="1:18" ht="12.75">
      <c r="A113" s="181"/>
      <c r="B113" s="181"/>
      <c r="C113" s="181"/>
      <c r="D113" s="181"/>
      <c r="E113" s="181"/>
      <c r="F113" s="181"/>
      <c r="G113" s="182"/>
      <c r="H113" s="183"/>
      <c r="I113" s="182"/>
      <c r="J113" s="183"/>
      <c r="K113" s="182"/>
      <c r="L113" s="183"/>
      <c r="M113" s="182"/>
      <c r="N113" s="183"/>
      <c r="O113" s="182"/>
      <c r="P113" s="183"/>
      <c r="Q113" s="182"/>
      <c r="R113" s="183"/>
    </row>
    <row r="114" spans="1:18" ht="12.75">
      <c r="A114" s="178"/>
      <c r="B114" s="178"/>
      <c r="C114" s="178"/>
      <c r="D114" s="178"/>
      <c r="E114" s="178"/>
      <c r="F114" s="178"/>
      <c r="G114" s="179"/>
      <c r="H114" s="184"/>
      <c r="I114" s="179"/>
      <c r="J114" s="184"/>
      <c r="K114" s="179"/>
      <c r="L114" s="184"/>
      <c r="M114" s="179"/>
      <c r="N114" s="184"/>
      <c r="O114" s="179"/>
      <c r="P114" s="184"/>
      <c r="Q114" s="179"/>
      <c r="R114" s="184"/>
    </row>
    <row r="115" spans="1:18" ht="12.75">
      <c r="A115" s="181"/>
      <c r="B115" s="181"/>
      <c r="C115" s="181"/>
      <c r="D115" s="181"/>
      <c r="E115" s="181"/>
      <c r="F115" s="181"/>
      <c r="G115" s="182"/>
      <c r="H115" s="183"/>
      <c r="I115" s="185"/>
      <c r="J115" s="183"/>
      <c r="K115" s="185"/>
      <c r="L115" s="183"/>
      <c r="M115" s="185"/>
      <c r="N115" s="183"/>
      <c r="O115" s="185"/>
      <c r="P115" s="183"/>
      <c r="Q115" s="185"/>
      <c r="R115" s="183"/>
    </row>
    <row r="116" spans="1:18" ht="12.75">
      <c r="A116" s="181"/>
      <c r="B116" s="181"/>
      <c r="C116" s="181"/>
      <c r="D116" s="181"/>
      <c r="E116" s="181"/>
      <c r="F116" s="181"/>
      <c r="G116" s="182"/>
      <c r="H116" s="183"/>
      <c r="I116" s="185"/>
      <c r="J116" s="183"/>
      <c r="K116" s="185"/>
      <c r="L116" s="183"/>
      <c r="M116" s="185"/>
      <c r="N116" s="183"/>
      <c r="O116" s="185"/>
      <c r="P116" s="183"/>
      <c r="Q116" s="185"/>
      <c r="R116" s="183"/>
    </row>
    <row r="117" spans="1:18" ht="12.75">
      <c r="A117" s="178"/>
      <c r="B117" s="178"/>
      <c r="C117" s="178"/>
      <c r="D117" s="178"/>
      <c r="E117" s="178"/>
      <c r="F117" s="178"/>
      <c r="G117" s="179"/>
      <c r="H117" s="186"/>
      <c r="I117" s="179"/>
      <c r="J117" s="186"/>
      <c r="K117" s="179"/>
      <c r="L117" s="186"/>
      <c r="M117" s="179"/>
      <c r="N117" s="186"/>
      <c r="O117" s="179"/>
      <c r="P117" s="186"/>
      <c r="Q117" s="179"/>
      <c r="R117" s="186"/>
    </row>
    <row r="118" spans="1:18" ht="12.75">
      <c r="A118" s="187"/>
      <c r="B118" s="187"/>
      <c r="C118" s="187"/>
      <c r="D118" s="187"/>
      <c r="E118" s="187"/>
      <c r="F118" s="187"/>
      <c r="G118" s="179"/>
      <c r="H118" s="186"/>
      <c r="I118" s="179"/>
      <c r="J118" s="186"/>
      <c r="K118" s="179"/>
      <c r="L118" s="186"/>
      <c r="M118" s="179"/>
      <c r="N118" s="186"/>
      <c r="O118" s="179"/>
      <c r="P118" s="186"/>
      <c r="Q118" s="179"/>
      <c r="R118" s="186"/>
    </row>
    <row r="119" spans="1:18" ht="12.75">
      <c r="A119" s="181"/>
      <c r="B119" s="181"/>
      <c r="C119" s="181"/>
      <c r="D119" s="181"/>
      <c r="E119" s="181"/>
      <c r="F119" s="181"/>
      <c r="G119" s="188"/>
      <c r="H119" s="189"/>
      <c r="I119" s="188"/>
      <c r="J119" s="189"/>
      <c r="K119" s="188"/>
      <c r="L119" s="189"/>
      <c r="M119" s="188"/>
      <c r="N119" s="189"/>
      <c r="O119" s="188"/>
      <c r="P119" s="189"/>
      <c r="Q119" s="188"/>
      <c r="R119" s="189"/>
    </row>
    <row r="120" spans="1:18" ht="12.75">
      <c r="A120" s="181"/>
      <c r="B120" s="181"/>
      <c r="C120" s="181"/>
      <c r="D120" s="181"/>
      <c r="E120" s="181"/>
      <c r="F120" s="181"/>
      <c r="G120" s="188"/>
      <c r="H120" s="189"/>
      <c r="I120" s="188"/>
      <c r="J120" s="189"/>
      <c r="K120" s="188"/>
      <c r="L120" s="189"/>
      <c r="M120" s="188"/>
      <c r="N120" s="189"/>
      <c r="O120" s="188"/>
      <c r="P120" s="189"/>
      <c r="Q120" s="188"/>
      <c r="R120" s="189"/>
    </row>
    <row r="121" spans="1:18" ht="12.75">
      <c r="A121" s="178"/>
      <c r="B121" s="178"/>
      <c r="C121" s="178"/>
      <c r="D121" s="178"/>
      <c r="E121" s="178"/>
      <c r="F121" s="178"/>
      <c r="G121" s="190"/>
      <c r="H121" s="190"/>
      <c r="I121" s="179"/>
      <c r="J121" s="190"/>
      <c r="K121" s="179"/>
      <c r="L121" s="190"/>
      <c r="M121" s="179"/>
      <c r="N121" s="190"/>
      <c r="O121" s="190"/>
      <c r="P121" s="190"/>
      <c r="Q121" s="190"/>
      <c r="R121" s="190"/>
    </row>
    <row r="122" spans="1:18" ht="12.75">
      <c r="A122" s="174"/>
      <c r="B122" s="174"/>
      <c r="C122" s="174"/>
      <c r="D122" s="174"/>
      <c r="E122" s="174"/>
      <c r="F122" s="174"/>
      <c r="G122" s="190"/>
      <c r="H122" s="190"/>
      <c r="I122" s="179"/>
      <c r="J122" s="190"/>
      <c r="K122" s="179"/>
      <c r="L122" s="190"/>
      <c r="M122" s="179"/>
      <c r="N122" s="190"/>
      <c r="O122" s="190"/>
      <c r="P122" s="190"/>
      <c r="Q122" s="190"/>
      <c r="R122" s="190"/>
    </row>
    <row r="123" spans="1:18" ht="12.75">
      <c r="A123" s="181"/>
      <c r="B123" s="181"/>
      <c r="C123" s="181"/>
      <c r="D123" s="181"/>
      <c r="E123" s="181"/>
      <c r="F123" s="181"/>
      <c r="G123" s="190"/>
      <c r="H123" s="190"/>
      <c r="I123" s="188"/>
      <c r="J123" s="189"/>
      <c r="K123" s="188"/>
      <c r="L123" s="189"/>
      <c r="M123" s="188"/>
      <c r="N123" s="189"/>
      <c r="O123" s="190"/>
      <c r="P123" s="190"/>
      <c r="Q123" s="190"/>
      <c r="R123" s="190"/>
    </row>
    <row r="124" spans="1:18" ht="12.75">
      <c r="A124" s="181"/>
      <c r="B124" s="181"/>
      <c r="C124" s="181"/>
      <c r="D124" s="181"/>
      <c r="E124" s="181"/>
      <c r="F124" s="181"/>
      <c r="G124" s="190"/>
      <c r="H124" s="190"/>
      <c r="I124" s="188"/>
      <c r="J124" s="189"/>
      <c r="K124" s="188"/>
      <c r="L124" s="189"/>
      <c r="M124" s="188"/>
      <c r="N124" s="189"/>
      <c r="O124" s="190"/>
      <c r="P124" s="190"/>
      <c r="Q124" s="190"/>
      <c r="R124" s="190"/>
    </row>
    <row r="125" spans="1:18" ht="12.75">
      <c r="A125" s="174"/>
      <c r="B125" s="174"/>
      <c r="C125" s="174"/>
      <c r="D125" s="174"/>
      <c r="E125" s="174"/>
      <c r="F125" s="174"/>
      <c r="G125" s="190"/>
      <c r="H125" s="190"/>
      <c r="I125" s="179"/>
      <c r="J125" s="190"/>
      <c r="K125" s="179"/>
      <c r="L125" s="190"/>
      <c r="M125" s="179"/>
      <c r="N125" s="190"/>
      <c r="O125" s="190"/>
      <c r="P125" s="190"/>
      <c r="Q125" s="190"/>
      <c r="R125" s="190"/>
    </row>
    <row r="126" spans="1:18" ht="12.75">
      <c r="A126" s="181"/>
      <c r="B126" s="181"/>
      <c r="C126" s="181"/>
      <c r="D126" s="181"/>
      <c r="E126" s="181"/>
      <c r="F126" s="181"/>
      <c r="G126" s="190"/>
      <c r="H126" s="190"/>
      <c r="I126" s="188"/>
      <c r="J126" s="189"/>
      <c r="K126" s="188"/>
      <c r="L126" s="189"/>
      <c r="M126" s="188"/>
      <c r="N126" s="189"/>
      <c r="O126" s="190"/>
      <c r="P126" s="190"/>
      <c r="Q126" s="190"/>
      <c r="R126" s="190"/>
    </row>
    <row r="127" spans="1:18" ht="12.75">
      <c r="A127" s="181"/>
      <c r="B127" s="181"/>
      <c r="C127" s="181"/>
      <c r="D127" s="181"/>
      <c r="E127" s="181"/>
      <c r="F127" s="181"/>
      <c r="G127" s="190"/>
      <c r="H127" s="190"/>
      <c r="I127" s="188"/>
      <c r="J127" s="189"/>
      <c r="K127" s="188"/>
      <c r="L127" s="189"/>
      <c r="M127" s="188"/>
      <c r="N127" s="189"/>
      <c r="O127" s="190"/>
      <c r="P127" s="190"/>
      <c r="Q127" s="190"/>
      <c r="R127" s="190"/>
    </row>
    <row r="128" spans="1:18" ht="12.75">
      <c r="A128" s="174"/>
      <c r="B128" s="174"/>
      <c r="C128" s="174"/>
      <c r="D128" s="174"/>
      <c r="E128" s="174"/>
      <c r="F128" s="174"/>
      <c r="G128" s="190"/>
      <c r="H128" s="190"/>
      <c r="I128" s="179"/>
      <c r="J128" s="190"/>
      <c r="K128" s="179"/>
      <c r="L128" s="190"/>
      <c r="M128" s="179"/>
      <c r="N128" s="190"/>
      <c r="O128" s="190"/>
      <c r="P128" s="190"/>
      <c r="Q128" s="190"/>
      <c r="R128" s="190"/>
    </row>
    <row r="129" spans="1:18" ht="12.75">
      <c r="A129" s="181"/>
      <c r="B129" s="181"/>
      <c r="C129" s="181"/>
      <c r="D129" s="181"/>
      <c r="E129" s="181"/>
      <c r="F129" s="181"/>
      <c r="G129" s="190"/>
      <c r="H129" s="190"/>
      <c r="I129" s="188"/>
      <c r="J129" s="189"/>
      <c r="K129" s="188"/>
      <c r="L129" s="189"/>
      <c r="M129" s="188"/>
      <c r="N129" s="189"/>
      <c r="O129" s="190"/>
      <c r="P129" s="190"/>
      <c r="Q129" s="190"/>
      <c r="R129" s="190"/>
    </row>
    <row r="130" spans="1:18" ht="12.75">
      <c r="A130" s="181"/>
      <c r="B130" s="181"/>
      <c r="C130" s="181"/>
      <c r="D130" s="181"/>
      <c r="E130" s="181"/>
      <c r="F130" s="181"/>
      <c r="G130" s="190"/>
      <c r="H130" s="190"/>
      <c r="I130" s="188"/>
      <c r="J130" s="189"/>
      <c r="K130" s="188"/>
      <c r="L130" s="189"/>
      <c r="M130" s="188"/>
      <c r="N130" s="189"/>
      <c r="O130" s="190"/>
      <c r="P130" s="190"/>
      <c r="Q130" s="190"/>
      <c r="R130" s="190"/>
    </row>
    <row r="131" spans="1:18" ht="12.75">
      <c r="A131" s="174"/>
      <c r="B131" s="174"/>
      <c r="C131" s="174"/>
      <c r="D131" s="174"/>
      <c r="E131" s="174"/>
      <c r="F131" s="174"/>
      <c r="G131" s="174"/>
      <c r="H131" s="174"/>
      <c r="I131" s="174"/>
      <c r="J131" s="174"/>
      <c r="K131" s="174"/>
      <c r="L131" s="174"/>
      <c r="M131" s="174"/>
      <c r="N131" s="174"/>
      <c r="O131" s="174"/>
      <c r="P131" s="174"/>
      <c r="Q131" s="189"/>
      <c r="R131" s="174"/>
    </row>
    <row r="132" spans="1:18" ht="12.75">
      <c r="A132" s="178"/>
      <c r="B132" s="178"/>
      <c r="C132" s="178"/>
      <c r="D132" s="178"/>
      <c r="E132" s="178"/>
      <c r="F132" s="178"/>
      <c r="G132" s="174"/>
      <c r="H132" s="174"/>
      <c r="I132" s="174"/>
      <c r="J132" s="174"/>
      <c r="K132" s="174"/>
      <c r="L132" s="174"/>
      <c r="M132" s="174"/>
      <c r="N132" s="174"/>
      <c r="O132" s="174"/>
      <c r="P132" s="174"/>
      <c r="Q132" s="189"/>
      <c r="R132" s="174"/>
    </row>
    <row r="133" spans="1:18" ht="12.75">
      <c r="A133" s="174"/>
      <c r="B133" s="174"/>
      <c r="C133" s="174"/>
      <c r="D133" s="174"/>
      <c r="E133" s="174"/>
      <c r="F133" s="174"/>
      <c r="G133" s="174"/>
      <c r="H133" s="174"/>
      <c r="I133" s="174"/>
      <c r="J133" s="174"/>
      <c r="K133" s="174"/>
      <c r="L133" s="174"/>
      <c r="M133" s="174"/>
      <c r="N133" s="174"/>
      <c r="O133" s="174"/>
      <c r="P133" s="174"/>
      <c r="Q133" s="189"/>
      <c r="R133" s="181"/>
    </row>
    <row r="134" spans="1:18" ht="12.75">
      <c r="A134" s="187"/>
      <c r="B134" s="187"/>
      <c r="C134" s="187"/>
      <c r="D134" s="187"/>
      <c r="E134" s="187"/>
      <c r="F134" s="187"/>
      <c r="G134" s="187"/>
      <c r="H134" s="187"/>
      <c r="I134" s="187"/>
      <c r="J134" s="187"/>
      <c r="K134" s="187"/>
      <c r="L134" s="187"/>
      <c r="M134" s="187"/>
      <c r="N134" s="187"/>
      <c r="O134" s="187"/>
      <c r="P134" s="187"/>
      <c r="Q134" s="187"/>
      <c r="R134" s="187"/>
    </row>
    <row r="135" spans="1:18" ht="12.75">
      <c r="A135" s="187"/>
      <c r="B135" s="187"/>
      <c r="C135" s="187"/>
      <c r="D135" s="187"/>
      <c r="E135" s="187"/>
      <c r="F135" s="187"/>
      <c r="G135" s="187"/>
      <c r="H135" s="187"/>
      <c r="I135" s="187"/>
      <c r="J135" s="187"/>
      <c r="K135" s="187"/>
      <c r="L135" s="187"/>
      <c r="M135" s="187"/>
      <c r="N135" s="187"/>
      <c r="O135" s="187"/>
      <c r="P135" s="187"/>
      <c r="Q135" s="187"/>
      <c r="R135" s="187"/>
    </row>
    <row r="136" spans="1:18" ht="12.75">
      <c r="A136" s="187"/>
      <c r="B136" s="187"/>
      <c r="C136" s="187"/>
      <c r="D136" s="187"/>
      <c r="E136" s="187"/>
      <c r="F136" s="187"/>
      <c r="G136" s="187"/>
      <c r="H136" s="187"/>
      <c r="I136" s="187"/>
      <c r="J136" s="187"/>
      <c r="K136" s="187"/>
      <c r="L136" s="187"/>
      <c r="M136" s="187"/>
      <c r="N136" s="187"/>
      <c r="O136" s="187"/>
      <c r="P136" s="187"/>
      <c r="Q136" s="187"/>
      <c r="R136" s="187"/>
    </row>
    <row r="137" spans="1:18" ht="14.25">
      <c r="A137" s="191"/>
      <c r="B137" s="192"/>
      <c r="C137" s="192"/>
      <c r="D137" s="192"/>
      <c r="E137" s="192"/>
      <c r="F137" s="192"/>
      <c r="G137" s="192"/>
      <c r="H137" s="192"/>
      <c r="I137" s="192"/>
      <c r="J137" s="192"/>
      <c r="K137" s="192"/>
      <c r="L137" s="192"/>
      <c r="M137" s="192"/>
      <c r="N137" s="192"/>
      <c r="O137" s="192"/>
      <c r="P137" s="192"/>
      <c r="Q137" s="192"/>
      <c r="R137" s="192"/>
    </row>
    <row r="138" spans="1:18" ht="15">
      <c r="A138" s="193"/>
      <c r="B138" s="193"/>
      <c r="C138" s="193"/>
      <c r="D138" s="193"/>
      <c r="E138" s="193"/>
      <c r="F138" s="193"/>
      <c r="G138" s="193"/>
      <c r="H138" s="193"/>
      <c r="I138" s="193"/>
      <c r="J138" s="193"/>
      <c r="K138" s="193"/>
      <c r="L138" s="193"/>
      <c r="M138" s="193"/>
      <c r="N138" s="193"/>
      <c r="O138" s="193"/>
      <c r="P138" s="193"/>
      <c r="Q138" s="193"/>
      <c r="R138" s="193"/>
    </row>
    <row r="139" spans="1:18" ht="14.25">
      <c r="A139" s="191"/>
      <c r="B139" s="191"/>
      <c r="C139" s="191"/>
      <c r="D139" s="191"/>
      <c r="E139" s="191"/>
      <c r="F139" s="191"/>
      <c r="G139" s="191"/>
      <c r="H139" s="191"/>
      <c r="I139" s="191"/>
      <c r="J139" s="191"/>
      <c r="K139" s="191"/>
      <c r="L139" s="191"/>
      <c r="M139" s="191"/>
      <c r="N139" s="191"/>
      <c r="O139" s="191"/>
      <c r="P139" s="191"/>
      <c r="Q139" s="191"/>
      <c r="R139" s="191"/>
    </row>
    <row r="140" spans="1:18" ht="14.25">
      <c r="A140" s="191"/>
      <c r="B140" s="191"/>
      <c r="C140" s="191"/>
      <c r="D140" s="191"/>
      <c r="E140" s="191"/>
      <c r="F140" s="191"/>
      <c r="G140" s="191"/>
      <c r="H140" s="191"/>
      <c r="I140" s="191"/>
      <c r="J140" s="191"/>
      <c r="K140" s="191"/>
      <c r="L140" s="191"/>
      <c r="M140" s="191"/>
      <c r="N140" s="191"/>
      <c r="O140" s="191"/>
      <c r="P140" s="191"/>
      <c r="Q140" s="191"/>
      <c r="R140" s="191"/>
    </row>
    <row r="141" spans="1:18" ht="14.25">
      <c r="A141" s="191"/>
      <c r="B141" s="191"/>
      <c r="C141" s="191"/>
      <c r="D141" s="191"/>
      <c r="E141" s="191"/>
      <c r="F141" s="191"/>
      <c r="G141" s="191"/>
      <c r="H141" s="191"/>
      <c r="I141" s="191"/>
      <c r="J141" s="191"/>
      <c r="K141" s="191"/>
      <c r="L141" s="191"/>
      <c r="M141" s="191"/>
      <c r="N141" s="191"/>
      <c r="O141" s="191"/>
      <c r="P141" s="191"/>
      <c r="Q141" s="191"/>
      <c r="R141" s="191"/>
    </row>
    <row r="142" spans="1:18" ht="12.75">
      <c r="A142" s="174"/>
      <c r="B142" s="174"/>
      <c r="C142" s="174"/>
      <c r="D142" s="174"/>
      <c r="E142" s="174"/>
      <c r="F142" s="174"/>
      <c r="G142" s="175"/>
      <c r="H142" s="175"/>
      <c r="I142" s="175"/>
      <c r="J142" s="175"/>
      <c r="K142" s="175"/>
      <c r="L142" s="175"/>
      <c r="M142" s="175"/>
      <c r="N142" s="175"/>
      <c r="O142" s="175"/>
      <c r="P142" s="175"/>
      <c r="Q142" s="175"/>
      <c r="R142" s="175"/>
    </row>
    <row r="143" spans="1:18" ht="12.75">
      <c r="A143" s="175"/>
      <c r="B143" s="175"/>
      <c r="C143" s="175"/>
      <c r="D143" s="175"/>
      <c r="E143" s="175"/>
      <c r="F143" s="175"/>
      <c r="G143" s="175"/>
      <c r="H143" s="175"/>
      <c r="I143" s="175"/>
      <c r="J143" s="175"/>
      <c r="K143" s="175"/>
      <c r="L143" s="175"/>
      <c r="M143" s="175"/>
      <c r="N143" s="175"/>
      <c r="O143" s="175"/>
      <c r="P143" s="175"/>
      <c r="Q143" s="175"/>
      <c r="R143" s="175"/>
    </row>
    <row r="144" spans="1:18" ht="12.75">
      <c r="A144" s="174"/>
      <c r="B144" s="174"/>
      <c r="C144" s="174"/>
      <c r="D144" s="174"/>
      <c r="E144" s="174"/>
      <c r="F144" s="174"/>
      <c r="G144" s="175"/>
      <c r="H144" s="175"/>
      <c r="I144" s="175"/>
      <c r="J144" s="175"/>
      <c r="K144" s="175"/>
      <c r="L144" s="175"/>
      <c r="M144" s="175"/>
      <c r="N144" s="175"/>
      <c r="O144" s="175"/>
      <c r="P144" s="175"/>
      <c r="Q144" s="175"/>
      <c r="R144" s="175"/>
    </row>
    <row r="145" spans="1:18" ht="12.75">
      <c r="A145" s="174"/>
      <c r="B145" s="174"/>
      <c r="C145" s="174"/>
      <c r="D145" s="174"/>
      <c r="E145" s="174"/>
      <c r="F145" s="174"/>
      <c r="G145" s="176"/>
      <c r="H145" s="177"/>
      <c r="I145" s="176"/>
      <c r="J145" s="177"/>
      <c r="K145" s="176"/>
      <c r="L145" s="177"/>
      <c r="M145" s="176"/>
      <c r="N145" s="177"/>
      <c r="O145" s="176"/>
      <c r="P145" s="177"/>
      <c r="Q145" s="176"/>
      <c r="R145" s="177"/>
    </row>
    <row r="146" spans="1:18" ht="12.75">
      <c r="A146" s="178"/>
      <c r="B146" s="178"/>
      <c r="C146" s="178"/>
      <c r="D146" s="178"/>
      <c r="E146" s="178"/>
      <c r="F146" s="178"/>
      <c r="G146" s="179"/>
      <c r="H146" s="180"/>
      <c r="I146" s="179"/>
      <c r="J146" s="180"/>
      <c r="K146" s="179"/>
      <c r="L146" s="180"/>
      <c r="M146" s="179"/>
      <c r="N146" s="180"/>
      <c r="O146" s="179"/>
      <c r="P146" s="180"/>
      <c r="Q146" s="179"/>
      <c r="R146" s="180"/>
    </row>
    <row r="147" spans="1:18" ht="12.75">
      <c r="A147" s="181"/>
      <c r="B147" s="181"/>
      <c r="C147" s="181"/>
      <c r="D147" s="181"/>
      <c r="E147" s="181"/>
      <c r="F147" s="181"/>
      <c r="G147" s="194"/>
      <c r="H147" s="189"/>
      <c r="I147" s="194"/>
      <c r="J147" s="189"/>
      <c r="K147" s="194"/>
      <c r="L147" s="189"/>
      <c r="M147" s="194"/>
      <c r="N147" s="189"/>
      <c r="O147" s="194"/>
      <c r="P147" s="189"/>
      <c r="Q147" s="194"/>
      <c r="R147" s="189"/>
    </row>
    <row r="148" spans="1:18" ht="12.75">
      <c r="A148" s="181"/>
      <c r="B148" s="181"/>
      <c r="C148" s="181"/>
      <c r="D148" s="181"/>
      <c r="E148" s="181"/>
      <c r="F148" s="181"/>
      <c r="G148" s="194"/>
      <c r="H148" s="189"/>
      <c r="I148" s="194"/>
      <c r="J148" s="189"/>
      <c r="K148" s="194"/>
      <c r="L148" s="189"/>
      <c r="M148" s="194"/>
      <c r="N148" s="189"/>
      <c r="O148" s="194"/>
      <c r="P148" s="189"/>
      <c r="Q148" s="194"/>
      <c r="R148" s="189"/>
    </row>
    <row r="149" spans="1:18" ht="12.75">
      <c r="A149" s="178"/>
      <c r="B149" s="178"/>
      <c r="C149" s="178"/>
      <c r="D149" s="178"/>
      <c r="E149" s="178"/>
      <c r="F149" s="178"/>
      <c r="G149" s="179"/>
      <c r="H149" s="195"/>
      <c r="I149" s="179"/>
      <c r="J149" s="195"/>
      <c r="K149" s="179"/>
      <c r="L149" s="195"/>
      <c r="M149" s="179"/>
      <c r="N149" s="195"/>
      <c r="O149" s="179"/>
      <c r="P149" s="195"/>
      <c r="Q149" s="179"/>
      <c r="R149" s="195"/>
    </row>
    <row r="150" spans="1:18" ht="12.75">
      <c r="A150" s="181"/>
      <c r="B150" s="181"/>
      <c r="C150" s="181"/>
      <c r="D150" s="181"/>
      <c r="E150" s="181"/>
      <c r="F150" s="181"/>
      <c r="G150" s="194"/>
      <c r="H150" s="189"/>
      <c r="I150" s="188"/>
      <c r="J150" s="189"/>
      <c r="K150" s="188"/>
      <c r="L150" s="189"/>
      <c r="M150" s="195"/>
      <c r="N150" s="189"/>
      <c r="O150" s="188"/>
      <c r="P150" s="189"/>
      <c r="Q150" s="188"/>
      <c r="R150" s="189"/>
    </row>
    <row r="151" spans="1:18" ht="12.75">
      <c r="A151" s="181"/>
      <c r="B151" s="181"/>
      <c r="C151" s="181"/>
      <c r="D151" s="181"/>
      <c r="E151" s="181"/>
      <c r="F151" s="181"/>
      <c r="G151" s="194"/>
      <c r="H151" s="189"/>
      <c r="I151" s="188"/>
      <c r="J151" s="189"/>
      <c r="K151" s="188"/>
      <c r="L151" s="189"/>
      <c r="M151" s="188"/>
      <c r="N151" s="189"/>
      <c r="O151" s="188"/>
      <c r="P151" s="189"/>
      <c r="Q151" s="188"/>
      <c r="R151" s="189"/>
    </row>
    <row r="152" spans="1:18" ht="12.75">
      <c r="A152" s="178"/>
      <c r="B152" s="178"/>
      <c r="C152" s="178"/>
      <c r="D152" s="178"/>
      <c r="E152" s="178"/>
      <c r="F152" s="178"/>
      <c r="G152" s="179"/>
      <c r="H152" s="174"/>
      <c r="I152" s="179"/>
      <c r="J152" s="174"/>
      <c r="K152" s="179"/>
      <c r="L152" s="174"/>
      <c r="M152" s="179"/>
      <c r="N152" s="174"/>
      <c r="O152" s="179"/>
      <c r="P152" s="174"/>
      <c r="Q152" s="179"/>
      <c r="R152" s="174"/>
    </row>
    <row r="153" spans="1:18" ht="12.75">
      <c r="A153" s="187"/>
      <c r="B153" s="187"/>
      <c r="C153" s="187"/>
      <c r="D153" s="187"/>
      <c r="E153" s="187"/>
      <c r="F153" s="187"/>
      <c r="G153" s="179"/>
      <c r="H153" s="174"/>
      <c r="I153" s="179"/>
      <c r="J153" s="174"/>
      <c r="K153" s="179"/>
      <c r="L153" s="174"/>
      <c r="M153" s="179"/>
      <c r="N153" s="174"/>
      <c r="O153" s="179"/>
      <c r="P153" s="174"/>
      <c r="Q153" s="179"/>
      <c r="R153" s="174"/>
    </row>
    <row r="154" spans="1:18" ht="12.75">
      <c r="A154" s="181"/>
      <c r="B154" s="181"/>
      <c r="C154" s="181"/>
      <c r="D154" s="181"/>
      <c r="E154" s="181"/>
      <c r="F154" s="181"/>
      <c r="G154" s="188"/>
      <c r="H154" s="189"/>
      <c r="I154" s="188"/>
      <c r="J154" s="189"/>
      <c r="K154" s="188"/>
      <c r="L154" s="189"/>
      <c r="M154" s="188"/>
      <c r="N154" s="189"/>
      <c r="O154" s="188"/>
      <c r="P154" s="189"/>
      <c r="Q154" s="188"/>
      <c r="R154" s="189"/>
    </row>
    <row r="155" spans="1:18" ht="12.75">
      <c r="A155" s="181"/>
      <c r="B155" s="181"/>
      <c r="C155" s="181"/>
      <c r="D155" s="181"/>
      <c r="E155" s="181"/>
      <c r="F155" s="181"/>
      <c r="G155" s="188"/>
      <c r="H155" s="189"/>
      <c r="I155" s="188"/>
      <c r="J155" s="189"/>
      <c r="K155" s="188"/>
      <c r="L155" s="189"/>
      <c r="M155" s="188"/>
      <c r="N155" s="189"/>
      <c r="O155" s="188"/>
      <c r="P155" s="189"/>
      <c r="Q155" s="188"/>
      <c r="R155" s="189"/>
    </row>
    <row r="156" spans="1:18" ht="12.75">
      <c r="A156" s="178"/>
      <c r="B156" s="178"/>
      <c r="C156" s="178"/>
      <c r="D156" s="178"/>
      <c r="E156" s="178"/>
      <c r="F156" s="178"/>
      <c r="G156" s="190"/>
      <c r="H156" s="190"/>
      <c r="I156" s="179"/>
      <c r="J156" s="190"/>
      <c r="K156" s="179"/>
      <c r="L156" s="190"/>
      <c r="M156" s="179"/>
      <c r="N156" s="190"/>
      <c r="O156" s="190"/>
      <c r="P156" s="190"/>
      <c r="Q156" s="190"/>
      <c r="R156" s="190"/>
    </row>
    <row r="157" spans="1:18" ht="12.75">
      <c r="A157" s="174"/>
      <c r="B157" s="174"/>
      <c r="C157" s="174"/>
      <c r="D157" s="174"/>
      <c r="E157" s="174"/>
      <c r="F157" s="174"/>
      <c r="G157" s="190"/>
      <c r="H157" s="190"/>
      <c r="I157" s="179"/>
      <c r="J157" s="190"/>
      <c r="K157" s="179"/>
      <c r="L157" s="190"/>
      <c r="M157" s="179"/>
      <c r="N157" s="190"/>
      <c r="O157" s="190"/>
      <c r="P157" s="190"/>
      <c r="Q157" s="190"/>
      <c r="R157" s="190"/>
    </row>
    <row r="158" spans="1:18" ht="12.75">
      <c r="A158" s="181"/>
      <c r="B158" s="181"/>
      <c r="C158" s="181"/>
      <c r="D158" s="181"/>
      <c r="E158" s="181"/>
      <c r="F158" s="181"/>
      <c r="G158" s="190"/>
      <c r="H158" s="190"/>
      <c r="I158" s="188"/>
      <c r="J158" s="189"/>
      <c r="K158" s="188"/>
      <c r="L158" s="189"/>
      <c r="M158" s="188"/>
      <c r="N158" s="189"/>
      <c r="O158" s="190"/>
      <c r="P158" s="190"/>
      <c r="Q158" s="190"/>
      <c r="R158" s="190"/>
    </row>
    <row r="159" spans="1:18" ht="12.75">
      <c r="A159" s="181"/>
      <c r="B159" s="181"/>
      <c r="C159" s="181"/>
      <c r="D159" s="181"/>
      <c r="E159" s="181"/>
      <c r="F159" s="181"/>
      <c r="G159" s="190"/>
      <c r="H159" s="190"/>
      <c r="I159" s="188"/>
      <c r="J159" s="189"/>
      <c r="K159" s="188"/>
      <c r="L159" s="189"/>
      <c r="M159" s="188"/>
      <c r="N159" s="189"/>
      <c r="O159" s="190"/>
      <c r="P159" s="190"/>
      <c r="Q159" s="190"/>
      <c r="R159" s="190"/>
    </row>
    <row r="160" spans="1:18" ht="12.75">
      <c r="A160" s="174"/>
      <c r="B160" s="174"/>
      <c r="C160" s="174"/>
      <c r="D160" s="174"/>
      <c r="E160" s="174"/>
      <c r="F160" s="174"/>
      <c r="G160" s="190"/>
      <c r="H160" s="190"/>
      <c r="I160" s="179"/>
      <c r="J160" s="190"/>
      <c r="K160" s="179"/>
      <c r="L160" s="190"/>
      <c r="M160" s="179"/>
      <c r="N160" s="190"/>
      <c r="O160" s="190"/>
      <c r="P160" s="190"/>
      <c r="Q160" s="190"/>
      <c r="R160" s="190"/>
    </row>
    <row r="161" spans="1:18" ht="12.75">
      <c r="A161" s="181"/>
      <c r="B161" s="181"/>
      <c r="C161" s="181"/>
      <c r="D161" s="181"/>
      <c r="E161" s="181"/>
      <c r="F161" s="181"/>
      <c r="G161" s="190"/>
      <c r="H161" s="190"/>
      <c r="I161" s="188"/>
      <c r="J161" s="189"/>
      <c r="K161" s="188"/>
      <c r="L161" s="189"/>
      <c r="M161" s="188"/>
      <c r="N161" s="189"/>
      <c r="O161" s="190"/>
      <c r="P161" s="190"/>
      <c r="Q161" s="190"/>
      <c r="R161" s="190"/>
    </row>
    <row r="162" spans="1:18" ht="12.75">
      <c r="A162" s="181"/>
      <c r="B162" s="181"/>
      <c r="C162" s="181"/>
      <c r="D162" s="181"/>
      <c r="E162" s="181"/>
      <c r="F162" s="181"/>
      <c r="G162" s="190"/>
      <c r="H162" s="190"/>
      <c r="I162" s="188"/>
      <c r="J162" s="189"/>
      <c r="K162" s="188"/>
      <c r="L162" s="189"/>
      <c r="M162" s="188"/>
      <c r="N162" s="189"/>
      <c r="O162" s="190"/>
      <c r="P162" s="190"/>
      <c r="Q162" s="190"/>
      <c r="R162" s="190"/>
    </row>
    <row r="163" spans="1:18" ht="12.75">
      <c r="A163" s="174"/>
      <c r="B163" s="174"/>
      <c r="C163" s="174"/>
      <c r="D163" s="174"/>
      <c r="E163" s="174"/>
      <c r="F163" s="174"/>
      <c r="G163" s="190"/>
      <c r="H163" s="190"/>
      <c r="I163" s="179"/>
      <c r="J163" s="190"/>
      <c r="K163" s="179"/>
      <c r="L163" s="190"/>
      <c r="M163" s="179"/>
      <c r="N163" s="190"/>
      <c r="O163" s="190"/>
      <c r="P163" s="190"/>
      <c r="Q163" s="190"/>
      <c r="R163" s="190"/>
    </row>
    <row r="164" spans="1:18" ht="12.75">
      <c r="A164" s="181"/>
      <c r="B164" s="181"/>
      <c r="C164" s="181"/>
      <c r="D164" s="181"/>
      <c r="E164" s="181"/>
      <c r="F164" s="181"/>
      <c r="G164" s="190"/>
      <c r="H164" s="190"/>
      <c r="I164" s="188"/>
      <c r="J164" s="189"/>
      <c r="K164" s="188"/>
      <c r="L164" s="189"/>
      <c r="M164" s="188"/>
      <c r="N164" s="189"/>
      <c r="O164" s="190"/>
      <c r="P164" s="190"/>
      <c r="Q164" s="190"/>
      <c r="R164" s="190"/>
    </row>
    <row r="165" spans="1:18" ht="12.75">
      <c r="A165" s="181"/>
      <c r="B165" s="181"/>
      <c r="C165" s="181"/>
      <c r="D165" s="181"/>
      <c r="E165" s="181"/>
      <c r="F165" s="181"/>
      <c r="G165" s="190"/>
      <c r="H165" s="190"/>
      <c r="I165" s="188"/>
      <c r="J165" s="189"/>
      <c r="K165" s="188"/>
      <c r="L165" s="189"/>
      <c r="M165" s="188"/>
      <c r="N165" s="189"/>
      <c r="O165" s="190"/>
      <c r="P165" s="190"/>
      <c r="Q165" s="190"/>
      <c r="R165" s="190"/>
    </row>
    <row r="166" spans="1:18" ht="12.75">
      <c r="A166" s="174"/>
      <c r="B166" s="174"/>
      <c r="C166" s="174"/>
      <c r="D166" s="174"/>
      <c r="E166" s="174"/>
      <c r="F166" s="174"/>
      <c r="G166" s="190"/>
      <c r="H166" s="190"/>
      <c r="I166" s="190"/>
      <c r="J166" s="190"/>
      <c r="K166" s="190"/>
      <c r="L166" s="190"/>
      <c r="M166" s="190"/>
      <c r="N166" s="190"/>
      <c r="O166" s="190"/>
      <c r="P166" s="190"/>
      <c r="Q166" s="190"/>
      <c r="R166" s="190"/>
    </row>
    <row r="167" spans="1:18" ht="12.75">
      <c r="A167" s="178"/>
      <c r="B167" s="178"/>
      <c r="C167" s="178"/>
      <c r="D167" s="178"/>
      <c r="E167" s="178"/>
      <c r="F167" s="178"/>
      <c r="G167" s="190"/>
      <c r="H167" s="190"/>
      <c r="I167" s="190"/>
      <c r="J167" s="190"/>
      <c r="K167" s="190"/>
      <c r="L167" s="190"/>
      <c r="M167" s="190"/>
      <c r="N167" s="190"/>
      <c r="O167" s="190"/>
      <c r="P167" s="190"/>
      <c r="Q167" s="190"/>
      <c r="R167" s="190"/>
    </row>
    <row r="168" spans="1:18" ht="12.75">
      <c r="A168" s="181"/>
      <c r="B168" s="181"/>
      <c r="C168" s="181"/>
      <c r="D168" s="181"/>
      <c r="E168" s="181"/>
      <c r="F168" s="181"/>
      <c r="G168" s="190"/>
      <c r="H168" s="190"/>
      <c r="I168" s="190"/>
      <c r="J168" s="190"/>
      <c r="K168" s="190"/>
      <c r="L168" s="190"/>
      <c r="M168" s="190"/>
      <c r="N168" s="190"/>
      <c r="O168" s="190"/>
      <c r="P168" s="190"/>
      <c r="Q168" s="190"/>
      <c r="R168" s="190"/>
    </row>
    <row r="169" spans="1:18" ht="12.75">
      <c r="A169" s="19"/>
      <c r="B169" s="19"/>
      <c r="C169" s="19"/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</row>
    <row r="170" spans="1:18" ht="12.75">
      <c r="A170" s="19"/>
      <c r="B170" s="19"/>
      <c r="C170" s="19"/>
      <c r="D170" s="19"/>
      <c r="E170" s="19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</row>
    <row r="171" spans="1:18" ht="12.75">
      <c r="A171" s="19"/>
      <c r="B171" s="19"/>
      <c r="C171" s="19"/>
      <c r="D171" s="19"/>
      <c r="E171" s="19"/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</row>
    <row r="172" spans="1:18" ht="12.75">
      <c r="A172" s="19"/>
      <c r="B172" s="19"/>
      <c r="C172" s="19"/>
      <c r="D172" s="19"/>
      <c r="E172" s="19"/>
      <c r="F172" s="19"/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19"/>
      <c r="R172" s="19"/>
    </row>
    <row r="173" spans="1:18" ht="12.75">
      <c r="A173" s="19"/>
      <c r="B173" s="19"/>
      <c r="C173" s="19"/>
      <c r="D173" s="19"/>
      <c r="E173" s="19"/>
      <c r="F173" s="19"/>
      <c r="G173" s="19"/>
      <c r="H173" s="19"/>
      <c r="I173" s="19"/>
      <c r="J173" s="19"/>
      <c r="K173" s="19"/>
      <c r="L173" s="19"/>
      <c r="M173" s="19"/>
      <c r="N173" s="19"/>
      <c r="O173" s="19"/>
      <c r="P173" s="19"/>
      <c r="Q173" s="19"/>
      <c r="R173" s="19"/>
    </row>
    <row r="174" spans="1:18" ht="12.75">
      <c r="A174" s="19"/>
      <c r="B174" s="19"/>
      <c r="C174" s="19"/>
      <c r="D174" s="19"/>
      <c r="E174" s="19"/>
      <c r="F174" s="19"/>
      <c r="G174" s="19"/>
      <c r="H174" s="19"/>
      <c r="I174" s="19"/>
      <c r="J174" s="19"/>
      <c r="K174" s="19"/>
      <c r="L174" s="19"/>
      <c r="M174" s="19"/>
      <c r="N174" s="19"/>
      <c r="O174" s="19"/>
      <c r="P174" s="19"/>
      <c r="Q174" s="19"/>
      <c r="R174" s="19"/>
    </row>
    <row r="175" spans="1:18" ht="12.75">
      <c r="A175" s="19"/>
      <c r="B175" s="19"/>
      <c r="C175" s="19"/>
      <c r="D175" s="19"/>
      <c r="E175" s="19"/>
      <c r="F175" s="19"/>
      <c r="G175" s="19"/>
      <c r="H175" s="19"/>
      <c r="I175" s="19"/>
      <c r="J175" s="19"/>
      <c r="K175" s="19"/>
      <c r="L175" s="19"/>
      <c r="M175" s="19"/>
      <c r="N175" s="19"/>
      <c r="O175" s="19"/>
      <c r="P175" s="19"/>
      <c r="Q175" s="19"/>
      <c r="R175" s="19"/>
    </row>
    <row r="176" spans="1:18" ht="12.75">
      <c r="A176" s="19"/>
      <c r="B176" s="19"/>
      <c r="C176" s="19"/>
      <c r="D176" s="19"/>
      <c r="E176" s="19"/>
      <c r="F176" s="19"/>
      <c r="G176" s="19"/>
      <c r="H176" s="19"/>
      <c r="I176" s="19"/>
      <c r="J176" s="19"/>
      <c r="K176" s="19"/>
      <c r="L176" s="19"/>
      <c r="M176" s="19"/>
      <c r="N176" s="19"/>
      <c r="O176" s="19"/>
      <c r="P176" s="19"/>
      <c r="Q176" s="19"/>
      <c r="R176" s="19"/>
    </row>
    <row r="177" spans="1:18" ht="12.75">
      <c r="A177" s="19"/>
      <c r="B177" s="19"/>
      <c r="C177" s="19"/>
      <c r="D177" s="19"/>
      <c r="E177" s="19"/>
      <c r="F177" s="19"/>
      <c r="G177" s="19"/>
      <c r="H177" s="19"/>
      <c r="I177" s="19"/>
      <c r="J177" s="19"/>
      <c r="K177" s="19"/>
      <c r="L177" s="19"/>
      <c r="M177" s="19"/>
      <c r="N177" s="19"/>
      <c r="O177" s="19"/>
      <c r="P177" s="19"/>
      <c r="Q177" s="19"/>
      <c r="R177" s="19"/>
    </row>
    <row r="178" spans="1:18" ht="12.75">
      <c r="A178" s="19"/>
      <c r="B178" s="19"/>
      <c r="C178" s="19"/>
      <c r="D178" s="19"/>
      <c r="E178" s="19"/>
      <c r="F178" s="19"/>
      <c r="G178" s="19"/>
      <c r="H178" s="19"/>
      <c r="I178" s="19"/>
      <c r="J178" s="19"/>
      <c r="K178" s="19"/>
      <c r="L178" s="19"/>
      <c r="M178" s="19"/>
      <c r="N178" s="19"/>
      <c r="O178" s="19"/>
      <c r="P178" s="19"/>
      <c r="Q178" s="19"/>
      <c r="R178" s="19"/>
    </row>
    <row r="179" spans="1:18" ht="12.75">
      <c r="A179" s="19"/>
      <c r="B179" s="19"/>
      <c r="C179" s="19"/>
      <c r="D179" s="19"/>
      <c r="E179" s="19"/>
      <c r="F179" s="19"/>
      <c r="G179" s="19"/>
      <c r="H179" s="19"/>
      <c r="I179" s="19"/>
      <c r="J179" s="19"/>
      <c r="K179" s="19"/>
      <c r="L179" s="19"/>
      <c r="M179" s="19"/>
      <c r="N179" s="19"/>
      <c r="O179" s="19"/>
      <c r="P179" s="19"/>
      <c r="Q179" s="19"/>
      <c r="R179" s="19"/>
    </row>
    <row r="180" spans="1:18" ht="12.75">
      <c r="A180" s="19"/>
      <c r="B180" s="19"/>
      <c r="C180" s="19"/>
      <c r="D180" s="19"/>
      <c r="E180" s="19"/>
      <c r="F180" s="19"/>
      <c r="G180" s="19"/>
      <c r="H180" s="19"/>
      <c r="I180" s="19"/>
      <c r="J180" s="19"/>
      <c r="K180" s="19"/>
      <c r="L180" s="19"/>
      <c r="M180" s="19"/>
      <c r="N180" s="19"/>
      <c r="O180" s="19"/>
      <c r="P180" s="19"/>
      <c r="Q180" s="19"/>
      <c r="R180" s="19"/>
    </row>
    <row r="181" spans="1:18" ht="12.75">
      <c r="A181" s="19"/>
      <c r="B181" s="19"/>
      <c r="C181" s="19"/>
      <c r="D181" s="19"/>
      <c r="E181" s="19"/>
      <c r="F181" s="19"/>
      <c r="G181" s="19"/>
      <c r="H181" s="19"/>
      <c r="I181" s="19"/>
      <c r="J181" s="19"/>
      <c r="K181" s="19"/>
      <c r="L181" s="19"/>
      <c r="M181" s="19"/>
      <c r="N181" s="19"/>
      <c r="O181" s="19"/>
      <c r="P181" s="19"/>
      <c r="Q181" s="19"/>
      <c r="R181" s="19"/>
    </row>
    <row r="182" spans="1:18" ht="12.75">
      <c r="A182" s="19"/>
      <c r="B182" s="19"/>
      <c r="C182" s="19"/>
      <c r="D182" s="19"/>
      <c r="E182" s="19"/>
      <c r="F182" s="19"/>
      <c r="G182" s="19"/>
      <c r="H182" s="19"/>
      <c r="I182" s="19"/>
      <c r="J182" s="19"/>
      <c r="K182" s="19"/>
      <c r="L182" s="19"/>
      <c r="M182" s="19"/>
      <c r="N182" s="19"/>
      <c r="O182" s="19"/>
      <c r="P182" s="19"/>
      <c r="Q182" s="19"/>
      <c r="R182" s="19"/>
    </row>
    <row r="183" spans="1:18" ht="12.75">
      <c r="A183" s="19"/>
      <c r="B183" s="19"/>
      <c r="C183" s="19"/>
      <c r="D183" s="19"/>
      <c r="E183" s="19"/>
      <c r="F183" s="19"/>
      <c r="G183" s="19"/>
      <c r="H183" s="19"/>
      <c r="I183" s="19"/>
      <c r="J183" s="19"/>
      <c r="K183" s="19"/>
      <c r="L183" s="19"/>
      <c r="M183" s="19"/>
      <c r="N183" s="19"/>
      <c r="O183" s="19"/>
      <c r="P183" s="19"/>
      <c r="Q183" s="19"/>
      <c r="R183" s="19"/>
    </row>
    <row r="184" spans="1:18" ht="12.75">
      <c r="A184" s="19"/>
      <c r="B184" s="19"/>
      <c r="C184" s="19"/>
      <c r="D184" s="19"/>
      <c r="E184" s="19"/>
      <c r="F184" s="19"/>
      <c r="G184" s="19"/>
      <c r="H184" s="19"/>
      <c r="I184" s="19"/>
      <c r="J184" s="19"/>
      <c r="K184" s="19"/>
      <c r="L184" s="19"/>
      <c r="M184" s="19"/>
      <c r="N184" s="19"/>
      <c r="O184" s="19"/>
      <c r="P184" s="19"/>
      <c r="Q184" s="19"/>
      <c r="R184" s="19"/>
    </row>
    <row r="185" spans="1:18" ht="12.75">
      <c r="A185" s="19"/>
      <c r="B185" s="19"/>
      <c r="C185" s="19"/>
      <c r="D185" s="19"/>
      <c r="E185" s="19"/>
      <c r="F185" s="19"/>
      <c r="G185" s="19"/>
      <c r="H185" s="19"/>
      <c r="I185" s="19"/>
      <c r="J185" s="19"/>
      <c r="K185" s="19"/>
      <c r="L185" s="19"/>
      <c r="M185" s="19"/>
      <c r="N185" s="19"/>
      <c r="O185" s="19"/>
      <c r="P185" s="19"/>
      <c r="Q185" s="19"/>
      <c r="R185" s="19"/>
    </row>
    <row r="186" spans="1:18" ht="12.75">
      <c r="A186" s="19"/>
      <c r="B186" s="19"/>
      <c r="C186" s="19"/>
      <c r="D186" s="19"/>
      <c r="E186" s="19"/>
      <c r="F186" s="19"/>
      <c r="G186" s="19"/>
      <c r="H186" s="19"/>
      <c r="I186" s="19"/>
      <c r="J186" s="19"/>
      <c r="K186" s="19"/>
      <c r="L186" s="19"/>
      <c r="M186" s="19"/>
      <c r="N186" s="19"/>
      <c r="O186" s="19"/>
      <c r="P186" s="19"/>
      <c r="Q186" s="19"/>
      <c r="R186" s="19"/>
    </row>
    <row r="187" spans="1:18" ht="12.75">
      <c r="A187" s="19"/>
      <c r="B187" s="19"/>
      <c r="C187" s="19"/>
      <c r="D187" s="19"/>
      <c r="E187" s="19"/>
      <c r="F187" s="19"/>
      <c r="G187" s="19"/>
      <c r="H187" s="19"/>
      <c r="I187" s="19"/>
      <c r="J187" s="19"/>
      <c r="K187" s="19"/>
      <c r="L187" s="19"/>
      <c r="M187" s="19"/>
      <c r="N187" s="19"/>
      <c r="O187" s="19"/>
      <c r="P187" s="19"/>
      <c r="Q187" s="19"/>
      <c r="R187" s="19"/>
    </row>
    <row r="188" spans="1:18" ht="12.75">
      <c r="A188" s="19"/>
      <c r="B188" s="19"/>
      <c r="C188" s="19"/>
      <c r="D188" s="19"/>
      <c r="E188" s="19"/>
      <c r="F188" s="19"/>
      <c r="G188" s="19"/>
      <c r="H188" s="19"/>
      <c r="I188" s="19"/>
      <c r="J188" s="19"/>
      <c r="K188" s="19"/>
      <c r="L188" s="19"/>
      <c r="M188" s="19"/>
      <c r="N188" s="19"/>
      <c r="O188" s="19"/>
      <c r="P188" s="19"/>
      <c r="Q188" s="19"/>
      <c r="R188" s="19"/>
    </row>
    <row r="189" spans="1:18" ht="12.75">
      <c r="A189" s="19"/>
      <c r="B189" s="19"/>
      <c r="C189" s="19"/>
      <c r="D189" s="19"/>
      <c r="E189" s="19"/>
      <c r="F189" s="19"/>
      <c r="G189" s="19"/>
      <c r="H189" s="19"/>
      <c r="I189" s="19"/>
      <c r="J189" s="19"/>
      <c r="K189" s="19"/>
      <c r="L189" s="19"/>
      <c r="M189" s="19"/>
      <c r="N189" s="19"/>
      <c r="O189" s="19"/>
      <c r="P189" s="19"/>
      <c r="Q189" s="19"/>
      <c r="R189" s="19"/>
    </row>
    <row r="190" spans="1:18" ht="12.75">
      <c r="A190" s="19"/>
      <c r="B190" s="19"/>
      <c r="C190" s="19"/>
      <c r="D190" s="19"/>
      <c r="E190" s="19"/>
      <c r="F190" s="19"/>
      <c r="G190" s="19"/>
      <c r="H190" s="19"/>
      <c r="I190" s="19"/>
      <c r="J190" s="19"/>
      <c r="K190" s="19"/>
      <c r="L190" s="19"/>
      <c r="M190" s="19"/>
      <c r="N190" s="19"/>
      <c r="O190" s="19"/>
      <c r="P190" s="19"/>
      <c r="Q190" s="19"/>
      <c r="R190" s="19"/>
    </row>
    <row r="191" spans="1:18" ht="12.75">
      <c r="A191" s="19"/>
      <c r="B191" s="19"/>
      <c r="C191" s="19"/>
      <c r="D191" s="19"/>
      <c r="E191" s="19"/>
      <c r="F191" s="19"/>
      <c r="G191" s="19"/>
      <c r="H191" s="19"/>
      <c r="I191" s="19"/>
      <c r="J191" s="19"/>
      <c r="K191" s="19"/>
      <c r="L191" s="19"/>
      <c r="M191" s="19"/>
      <c r="N191" s="19"/>
      <c r="O191" s="19"/>
      <c r="P191" s="19"/>
      <c r="Q191" s="19"/>
      <c r="R191" s="19"/>
    </row>
    <row r="192" spans="1:18" ht="12.75">
      <c r="A192" s="19"/>
      <c r="B192" s="19"/>
      <c r="C192" s="19"/>
      <c r="D192" s="19"/>
      <c r="E192" s="19"/>
      <c r="F192" s="19"/>
      <c r="G192" s="19"/>
      <c r="H192" s="19"/>
      <c r="I192" s="19"/>
      <c r="J192" s="19"/>
      <c r="K192" s="19"/>
      <c r="L192" s="19"/>
      <c r="M192" s="19"/>
      <c r="N192" s="19"/>
      <c r="O192" s="19"/>
      <c r="P192" s="19"/>
      <c r="Q192" s="19"/>
      <c r="R192" s="19"/>
    </row>
    <row r="193" spans="1:18" ht="12.75">
      <c r="A193" s="19"/>
      <c r="B193" s="19"/>
      <c r="C193" s="19"/>
      <c r="D193" s="19"/>
      <c r="E193" s="19"/>
      <c r="F193" s="19"/>
      <c r="G193" s="19"/>
      <c r="H193" s="19"/>
      <c r="I193" s="19"/>
      <c r="J193" s="19"/>
      <c r="K193" s="19"/>
      <c r="L193" s="19"/>
      <c r="M193" s="19"/>
      <c r="N193" s="19"/>
      <c r="O193" s="19"/>
      <c r="P193" s="19"/>
      <c r="Q193" s="19"/>
      <c r="R193" s="19"/>
    </row>
    <row r="194" spans="1:18" ht="12.75">
      <c r="A194" s="19"/>
      <c r="B194" s="19"/>
      <c r="C194" s="19"/>
      <c r="D194" s="19"/>
      <c r="E194" s="19"/>
      <c r="F194" s="19"/>
      <c r="G194" s="19"/>
      <c r="H194" s="19"/>
      <c r="I194" s="19"/>
      <c r="J194" s="19"/>
      <c r="K194" s="19"/>
      <c r="L194" s="19"/>
      <c r="M194" s="19"/>
      <c r="N194" s="19"/>
      <c r="O194" s="19"/>
      <c r="P194" s="19"/>
      <c r="Q194" s="19"/>
      <c r="R194" s="19"/>
    </row>
    <row r="195" spans="1:18" ht="12.75">
      <c r="A195" s="19"/>
      <c r="B195" s="19"/>
      <c r="C195" s="19"/>
      <c r="D195" s="19"/>
      <c r="E195" s="19"/>
      <c r="F195" s="19"/>
      <c r="G195" s="19"/>
      <c r="H195" s="19"/>
      <c r="I195" s="19"/>
      <c r="J195" s="19"/>
      <c r="K195" s="19"/>
      <c r="L195" s="19"/>
      <c r="M195" s="19"/>
      <c r="N195" s="19"/>
      <c r="O195" s="19"/>
      <c r="P195" s="19"/>
      <c r="Q195" s="19"/>
      <c r="R195" s="19"/>
    </row>
    <row r="196" spans="1:18" ht="12.75">
      <c r="A196" s="19"/>
      <c r="B196" s="19"/>
      <c r="C196" s="19"/>
      <c r="D196" s="19"/>
      <c r="E196" s="19"/>
      <c r="F196" s="19"/>
      <c r="G196" s="19"/>
      <c r="H196" s="19"/>
      <c r="I196" s="19"/>
      <c r="J196" s="19"/>
      <c r="K196" s="19"/>
      <c r="L196" s="19"/>
      <c r="M196" s="19"/>
      <c r="N196" s="19"/>
      <c r="O196" s="19"/>
      <c r="P196" s="19"/>
      <c r="Q196" s="19"/>
      <c r="R196" s="19"/>
    </row>
    <row r="197" spans="1:18" ht="12.75">
      <c r="A197" s="19"/>
      <c r="B197" s="19"/>
      <c r="C197" s="19"/>
      <c r="D197" s="19"/>
      <c r="E197" s="19"/>
      <c r="F197" s="19"/>
      <c r="G197" s="19"/>
      <c r="H197" s="19"/>
      <c r="I197" s="19"/>
      <c r="J197" s="19"/>
      <c r="K197" s="19"/>
      <c r="L197" s="19"/>
      <c r="M197" s="19"/>
      <c r="N197" s="19"/>
      <c r="O197" s="19"/>
      <c r="P197" s="19"/>
      <c r="Q197" s="19"/>
      <c r="R197" s="19"/>
    </row>
    <row r="198" spans="1:18" ht="12.75">
      <c r="A198" s="19"/>
      <c r="B198" s="19"/>
      <c r="C198" s="19"/>
      <c r="D198" s="19"/>
      <c r="E198" s="19"/>
      <c r="F198" s="19"/>
      <c r="G198" s="19"/>
      <c r="H198" s="19"/>
      <c r="I198" s="19"/>
      <c r="J198" s="19"/>
      <c r="K198" s="19"/>
      <c r="L198" s="19"/>
      <c r="M198" s="19"/>
      <c r="N198" s="19"/>
      <c r="O198" s="19"/>
      <c r="P198" s="19"/>
      <c r="Q198" s="19"/>
      <c r="R198" s="19"/>
    </row>
    <row r="199" spans="1:18" ht="12.75">
      <c r="A199" s="19"/>
      <c r="B199" s="19"/>
      <c r="C199" s="19"/>
      <c r="D199" s="19"/>
      <c r="E199" s="19"/>
      <c r="F199" s="19"/>
      <c r="G199" s="19"/>
      <c r="H199" s="19"/>
      <c r="I199" s="19"/>
      <c r="J199" s="19"/>
      <c r="K199" s="19"/>
      <c r="L199" s="19"/>
      <c r="M199" s="19"/>
      <c r="N199" s="19"/>
      <c r="O199" s="19"/>
      <c r="P199" s="19"/>
      <c r="Q199" s="19"/>
      <c r="R199" s="19"/>
    </row>
    <row r="200" spans="1:18" ht="12.75">
      <c r="A200" s="19"/>
      <c r="B200" s="19"/>
      <c r="C200" s="19"/>
      <c r="D200" s="19"/>
      <c r="E200" s="19"/>
      <c r="F200" s="19"/>
      <c r="G200" s="19"/>
      <c r="H200" s="19"/>
      <c r="I200" s="19"/>
      <c r="J200" s="19"/>
      <c r="K200" s="19"/>
      <c r="L200" s="19"/>
      <c r="M200" s="19"/>
      <c r="N200" s="19"/>
      <c r="O200" s="19"/>
      <c r="P200" s="19"/>
      <c r="Q200" s="19"/>
      <c r="R200" s="19"/>
    </row>
    <row r="201" spans="1:18" ht="12.75">
      <c r="A201" s="19"/>
      <c r="B201" s="19"/>
      <c r="C201" s="19"/>
      <c r="D201" s="19"/>
      <c r="E201" s="19"/>
      <c r="F201" s="19"/>
      <c r="G201" s="19"/>
      <c r="H201" s="19"/>
      <c r="I201" s="19"/>
      <c r="J201" s="19"/>
      <c r="K201" s="19"/>
      <c r="L201" s="19"/>
      <c r="M201" s="19"/>
      <c r="N201" s="19"/>
      <c r="O201" s="19"/>
      <c r="P201" s="19"/>
      <c r="Q201" s="19"/>
      <c r="R201" s="19"/>
    </row>
    <row r="202" spans="1:18" ht="12.75">
      <c r="A202" s="19"/>
      <c r="B202" s="19"/>
      <c r="C202" s="19"/>
      <c r="D202" s="19"/>
      <c r="E202" s="19"/>
      <c r="F202" s="19"/>
      <c r="G202" s="19"/>
      <c r="H202" s="19"/>
      <c r="I202" s="19"/>
      <c r="J202" s="19"/>
      <c r="K202" s="19"/>
      <c r="L202" s="19"/>
      <c r="M202" s="19"/>
      <c r="N202" s="19"/>
      <c r="O202" s="19"/>
      <c r="P202" s="19"/>
      <c r="Q202" s="19"/>
      <c r="R202" s="19"/>
    </row>
    <row r="203" spans="1:18" ht="12.75">
      <c r="A203" s="19"/>
      <c r="B203" s="19"/>
      <c r="C203" s="19"/>
      <c r="D203" s="19"/>
      <c r="E203" s="19"/>
      <c r="F203" s="19"/>
      <c r="G203" s="19"/>
      <c r="H203" s="19"/>
      <c r="I203" s="19"/>
      <c r="J203" s="19"/>
      <c r="K203" s="19"/>
      <c r="L203" s="19"/>
      <c r="M203" s="19"/>
      <c r="N203" s="19"/>
      <c r="O203" s="19"/>
      <c r="P203" s="19"/>
      <c r="Q203" s="19"/>
      <c r="R203" s="19"/>
    </row>
    <row r="204" spans="1:18" ht="12.75">
      <c r="A204" s="19"/>
      <c r="B204" s="19"/>
      <c r="C204" s="19"/>
      <c r="D204" s="19"/>
      <c r="E204" s="19"/>
      <c r="F204" s="19"/>
      <c r="G204" s="19"/>
      <c r="H204" s="19"/>
      <c r="I204" s="19"/>
      <c r="J204" s="19"/>
      <c r="K204" s="19"/>
      <c r="L204" s="19"/>
      <c r="M204" s="19"/>
      <c r="N204" s="19"/>
      <c r="O204" s="19"/>
      <c r="P204" s="19"/>
      <c r="Q204" s="19"/>
      <c r="R204" s="19"/>
    </row>
    <row r="205" spans="1:18" ht="12.75">
      <c r="A205" s="19"/>
      <c r="B205" s="19"/>
      <c r="C205" s="19"/>
      <c r="D205" s="19"/>
      <c r="E205" s="19"/>
      <c r="F205" s="19"/>
      <c r="G205" s="19"/>
      <c r="H205" s="19"/>
      <c r="I205" s="19"/>
      <c r="J205" s="19"/>
      <c r="K205" s="19"/>
      <c r="L205" s="19"/>
      <c r="M205" s="19"/>
      <c r="N205" s="19"/>
      <c r="O205" s="19"/>
      <c r="P205" s="19"/>
      <c r="Q205" s="19"/>
      <c r="R205" s="19"/>
    </row>
    <row r="206" spans="1:18" ht="12.75">
      <c r="A206" s="19"/>
      <c r="B206" s="19"/>
      <c r="C206" s="19"/>
      <c r="D206" s="19"/>
      <c r="E206" s="19"/>
      <c r="F206" s="19"/>
      <c r="G206" s="19"/>
      <c r="H206" s="19"/>
      <c r="I206" s="19"/>
      <c r="J206" s="19"/>
      <c r="K206" s="19"/>
      <c r="L206" s="19"/>
      <c r="M206" s="19"/>
      <c r="N206" s="19"/>
      <c r="O206" s="19"/>
      <c r="P206" s="19"/>
      <c r="Q206" s="19"/>
      <c r="R206" s="19"/>
    </row>
    <row r="207" spans="1:18" ht="12.75">
      <c r="A207" s="19"/>
      <c r="B207" s="19"/>
      <c r="C207" s="19"/>
      <c r="D207" s="19"/>
      <c r="E207" s="19"/>
      <c r="F207" s="19"/>
      <c r="G207" s="19"/>
      <c r="H207" s="19"/>
      <c r="I207" s="19"/>
      <c r="J207" s="19"/>
      <c r="K207" s="19"/>
      <c r="L207" s="19"/>
      <c r="M207" s="19"/>
      <c r="N207" s="19"/>
      <c r="O207" s="19"/>
      <c r="P207" s="19"/>
      <c r="Q207" s="19"/>
      <c r="R207" s="19"/>
    </row>
    <row r="208" spans="1:18" ht="12.75">
      <c r="A208" s="19"/>
      <c r="B208" s="19"/>
      <c r="C208" s="19"/>
      <c r="D208" s="19"/>
      <c r="E208" s="19"/>
      <c r="F208" s="19"/>
      <c r="G208" s="19"/>
      <c r="H208" s="19"/>
      <c r="I208" s="19"/>
      <c r="J208" s="19"/>
      <c r="K208" s="19"/>
      <c r="L208" s="19"/>
      <c r="M208" s="19"/>
      <c r="N208" s="19"/>
      <c r="O208" s="19"/>
      <c r="P208" s="19"/>
      <c r="Q208" s="19"/>
      <c r="R208" s="19"/>
    </row>
    <row r="209" spans="1:18" ht="12.75">
      <c r="A209" s="19"/>
      <c r="B209" s="19"/>
      <c r="C209" s="19"/>
      <c r="D209" s="19"/>
      <c r="E209" s="19"/>
      <c r="F209" s="19"/>
      <c r="G209" s="19"/>
      <c r="H209" s="19"/>
      <c r="I209" s="19"/>
      <c r="J209" s="19"/>
      <c r="K209" s="19"/>
      <c r="L209" s="19"/>
      <c r="M209" s="19"/>
      <c r="N209" s="19"/>
      <c r="O209" s="19"/>
      <c r="P209" s="19"/>
      <c r="Q209" s="19"/>
      <c r="R209" s="19"/>
    </row>
    <row r="210" spans="1:18" ht="12.75">
      <c r="A210" s="19"/>
      <c r="B210" s="19"/>
      <c r="C210" s="19"/>
      <c r="D210" s="19"/>
      <c r="E210" s="19"/>
      <c r="F210" s="19"/>
      <c r="G210" s="19"/>
      <c r="H210" s="19"/>
      <c r="I210" s="19"/>
      <c r="J210" s="19"/>
      <c r="K210" s="19"/>
      <c r="L210" s="19"/>
      <c r="M210" s="19"/>
      <c r="N210" s="19"/>
      <c r="O210" s="19"/>
      <c r="P210" s="19"/>
      <c r="Q210" s="19"/>
      <c r="R210" s="19"/>
    </row>
    <row r="211" spans="1:18" ht="12.75">
      <c r="A211" s="19"/>
      <c r="B211" s="19"/>
      <c r="C211" s="19"/>
      <c r="D211" s="19"/>
      <c r="E211" s="19"/>
      <c r="F211" s="19"/>
      <c r="G211" s="19"/>
      <c r="H211" s="19"/>
      <c r="I211" s="19"/>
      <c r="J211" s="19"/>
      <c r="K211" s="19"/>
      <c r="L211" s="19"/>
      <c r="M211" s="19"/>
      <c r="N211" s="19"/>
      <c r="O211" s="19"/>
      <c r="P211" s="19"/>
      <c r="Q211" s="19"/>
      <c r="R211" s="19"/>
    </row>
    <row r="212" spans="1:18" ht="12.75">
      <c r="A212" s="19"/>
      <c r="B212" s="19"/>
      <c r="C212" s="19"/>
      <c r="D212" s="19"/>
      <c r="E212" s="19"/>
      <c r="F212" s="19"/>
      <c r="G212" s="19"/>
      <c r="H212" s="19"/>
      <c r="I212" s="19"/>
      <c r="J212" s="19"/>
      <c r="K212" s="19"/>
      <c r="L212" s="19"/>
      <c r="M212" s="19"/>
      <c r="N212" s="19"/>
      <c r="O212" s="19"/>
      <c r="P212" s="19"/>
      <c r="Q212" s="19"/>
      <c r="R212" s="19"/>
    </row>
    <row r="213" spans="1:18" ht="12.75">
      <c r="A213" s="19"/>
      <c r="B213" s="19"/>
      <c r="C213" s="19"/>
      <c r="D213" s="19"/>
      <c r="E213" s="19"/>
      <c r="F213" s="19"/>
      <c r="G213" s="19"/>
      <c r="H213" s="19"/>
      <c r="I213" s="19"/>
      <c r="J213" s="19"/>
      <c r="K213" s="19"/>
      <c r="L213" s="19"/>
      <c r="M213" s="19"/>
      <c r="N213" s="19"/>
      <c r="O213" s="19"/>
      <c r="P213" s="19"/>
      <c r="Q213" s="19"/>
      <c r="R213" s="19"/>
    </row>
    <row r="214" spans="1:18" ht="12.75">
      <c r="A214" s="19"/>
      <c r="B214" s="19"/>
      <c r="C214" s="19"/>
      <c r="D214" s="19"/>
      <c r="E214" s="19"/>
      <c r="F214" s="19"/>
      <c r="G214" s="19"/>
      <c r="H214" s="19"/>
      <c r="I214" s="19"/>
      <c r="J214" s="19"/>
      <c r="K214" s="19"/>
      <c r="L214" s="19"/>
      <c r="M214" s="19"/>
      <c r="N214" s="19"/>
      <c r="O214" s="19"/>
      <c r="P214" s="19"/>
      <c r="Q214" s="19"/>
      <c r="R214" s="19"/>
    </row>
    <row r="215" spans="1:18" ht="12.75">
      <c r="A215" s="19"/>
      <c r="B215" s="19"/>
      <c r="C215" s="19"/>
      <c r="D215" s="19"/>
      <c r="E215" s="19"/>
      <c r="F215" s="19"/>
      <c r="G215" s="19"/>
      <c r="H215" s="19"/>
      <c r="I215" s="19"/>
      <c r="J215" s="19"/>
      <c r="K215" s="19"/>
      <c r="L215" s="19"/>
      <c r="M215" s="19"/>
      <c r="N215" s="19"/>
      <c r="O215" s="19"/>
      <c r="P215" s="19"/>
      <c r="Q215" s="19"/>
      <c r="R215" s="19"/>
    </row>
    <row r="216" spans="1:18" ht="12.75">
      <c r="A216" s="19"/>
      <c r="B216" s="19"/>
      <c r="C216" s="19"/>
      <c r="D216" s="19"/>
      <c r="E216" s="19"/>
      <c r="F216" s="19"/>
      <c r="G216" s="19"/>
      <c r="H216" s="19"/>
      <c r="I216" s="19"/>
      <c r="J216" s="19"/>
      <c r="K216" s="19"/>
      <c r="L216" s="19"/>
      <c r="M216" s="19"/>
      <c r="N216" s="19"/>
      <c r="O216" s="19"/>
      <c r="P216" s="19"/>
      <c r="Q216" s="19"/>
      <c r="R216" s="19"/>
    </row>
    <row r="217" spans="1:18" ht="12.75">
      <c r="A217" s="19"/>
      <c r="B217" s="19"/>
      <c r="C217" s="19"/>
      <c r="D217" s="19"/>
      <c r="E217" s="19"/>
      <c r="F217" s="19"/>
      <c r="G217" s="19"/>
      <c r="H217" s="19"/>
      <c r="I217" s="19"/>
      <c r="J217" s="19"/>
      <c r="K217" s="19"/>
      <c r="L217" s="19"/>
      <c r="M217" s="19"/>
      <c r="N217" s="19"/>
      <c r="O217" s="19"/>
      <c r="P217" s="19"/>
      <c r="Q217" s="19"/>
      <c r="R217" s="19"/>
    </row>
    <row r="218" spans="1:18" ht="12.75">
      <c r="A218" s="19"/>
      <c r="B218" s="19"/>
      <c r="C218" s="19"/>
      <c r="D218" s="19"/>
      <c r="E218" s="19"/>
      <c r="F218" s="19"/>
      <c r="G218" s="19"/>
      <c r="H218" s="19"/>
      <c r="I218" s="19"/>
      <c r="J218" s="19"/>
      <c r="K218" s="19"/>
      <c r="L218" s="19"/>
      <c r="M218" s="19"/>
      <c r="N218" s="19"/>
      <c r="O218" s="19"/>
      <c r="P218" s="19"/>
      <c r="Q218" s="19"/>
      <c r="R218" s="19"/>
    </row>
    <row r="219" spans="1:18" ht="12.75">
      <c r="A219" s="19"/>
      <c r="B219" s="19"/>
      <c r="C219" s="19"/>
      <c r="D219" s="19"/>
      <c r="E219" s="19"/>
      <c r="F219" s="19"/>
      <c r="G219" s="19"/>
      <c r="H219" s="19"/>
      <c r="I219" s="19"/>
      <c r="J219" s="19"/>
      <c r="K219" s="19"/>
      <c r="L219" s="19"/>
      <c r="M219" s="19"/>
      <c r="N219" s="19"/>
      <c r="O219" s="19"/>
      <c r="P219" s="19"/>
      <c r="Q219" s="19"/>
      <c r="R219" s="19"/>
    </row>
    <row r="220" spans="1:18" ht="12.75">
      <c r="A220" s="19"/>
      <c r="B220" s="19"/>
      <c r="C220" s="19"/>
      <c r="D220" s="19"/>
      <c r="E220" s="19"/>
      <c r="F220" s="19"/>
      <c r="G220" s="19"/>
      <c r="H220" s="19"/>
      <c r="I220" s="19"/>
      <c r="J220" s="19"/>
      <c r="K220" s="19"/>
      <c r="L220" s="19"/>
      <c r="M220" s="19"/>
      <c r="N220" s="19"/>
      <c r="O220" s="19"/>
      <c r="P220" s="19"/>
      <c r="Q220" s="19"/>
      <c r="R220" s="19"/>
    </row>
    <row r="221" spans="1:18" ht="12.75">
      <c r="A221" s="19"/>
      <c r="B221" s="19"/>
      <c r="C221" s="19"/>
      <c r="D221" s="19"/>
      <c r="E221" s="19"/>
      <c r="F221" s="19"/>
      <c r="G221" s="19"/>
      <c r="H221" s="19"/>
      <c r="I221" s="19"/>
      <c r="J221" s="19"/>
      <c r="K221" s="19"/>
      <c r="L221" s="19"/>
      <c r="M221" s="19"/>
      <c r="N221" s="19"/>
      <c r="O221" s="19"/>
      <c r="P221" s="19"/>
      <c r="Q221" s="19"/>
      <c r="R221" s="19"/>
    </row>
    <row r="222" spans="1:18" ht="12.75">
      <c r="A222" s="19"/>
      <c r="B222" s="19"/>
      <c r="C222" s="19"/>
      <c r="D222" s="19"/>
      <c r="E222" s="19"/>
      <c r="F222" s="19"/>
      <c r="G222" s="19"/>
      <c r="H222" s="19"/>
      <c r="I222" s="19"/>
      <c r="J222" s="19"/>
      <c r="K222" s="19"/>
      <c r="L222" s="19"/>
      <c r="M222" s="19"/>
      <c r="N222" s="19"/>
      <c r="O222" s="19"/>
      <c r="P222" s="19"/>
      <c r="Q222" s="19"/>
      <c r="R222" s="19"/>
    </row>
    <row r="223" spans="1:18" ht="12.75">
      <c r="A223" s="19"/>
      <c r="B223" s="19"/>
      <c r="C223" s="19"/>
      <c r="D223" s="19"/>
      <c r="E223" s="19"/>
      <c r="F223" s="19"/>
      <c r="G223" s="19"/>
      <c r="H223" s="19"/>
      <c r="I223" s="19"/>
      <c r="J223" s="19"/>
      <c r="K223" s="19"/>
      <c r="L223" s="19"/>
      <c r="M223" s="19"/>
      <c r="N223" s="19"/>
      <c r="O223" s="19"/>
      <c r="P223" s="19"/>
      <c r="Q223" s="19"/>
      <c r="R223" s="19"/>
    </row>
    <row r="224" spans="1:18" ht="12.75">
      <c r="A224" s="19"/>
      <c r="B224" s="19"/>
      <c r="C224" s="19"/>
      <c r="D224" s="19"/>
      <c r="E224" s="19"/>
      <c r="F224" s="19"/>
      <c r="G224" s="19"/>
      <c r="H224" s="19"/>
      <c r="I224" s="19"/>
      <c r="J224" s="19"/>
      <c r="K224" s="19"/>
      <c r="L224" s="19"/>
      <c r="M224" s="19"/>
      <c r="N224" s="19"/>
      <c r="O224" s="19"/>
      <c r="P224" s="19"/>
      <c r="Q224" s="19"/>
      <c r="R224" s="19"/>
    </row>
    <row r="225" spans="1:18" ht="12.75">
      <c r="A225" s="19"/>
      <c r="B225" s="19"/>
      <c r="C225" s="19"/>
      <c r="D225" s="19"/>
      <c r="E225" s="19"/>
      <c r="F225" s="19"/>
      <c r="G225" s="19"/>
      <c r="H225" s="19"/>
      <c r="I225" s="19"/>
      <c r="J225" s="19"/>
      <c r="K225" s="19"/>
      <c r="L225" s="19"/>
      <c r="M225" s="19"/>
      <c r="N225" s="19"/>
      <c r="O225" s="19"/>
      <c r="P225" s="19"/>
      <c r="Q225" s="19"/>
      <c r="R225" s="19"/>
    </row>
    <row r="226" spans="1:18" ht="12.75">
      <c r="A226" s="19"/>
      <c r="B226" s="19"/>
      <c r="C226" s="19"/>
      <c r="D226" s="19"/>
      <c r="E226" s="19"/>
      <c r="F226" s="19"/>
      <c r="G226" s="19"/>
      <c r="H226" s="19"/>
      <c r="I226" s="19"/>
      <c r="J226" s="19"/>
      <c r="K226" s="19"/>
      <c r="L226" s="19"/>
      <c r="M226" s="19"/>
      <c r="N226" s="19"/>
      <c r="O226" s="19"/>
      <c r="P226" s="19"/>
      <c r="Q226" s="19"/>
      <c r="R226" s="19"/>
    </row>
    <row r="227" spans="1:18" ht="12.75">
      <c r="A227" s="19"/>
      <c r="B227" s="19"/>
      <c r="C227" s="19"/>
      <c r="D227" s="19"/>
      <c r="E227" s="19"/>
      <c r="F227" s="19"/>
      <c r="G227" s="19"/>
      <c r="H227" s="19"/>
      <c r="I227" s="19"/>
      <c r="J227" s="19"/>
      <c r="K227" s="19"/>
      <c r="L227" s="19"/>
      <c r="M227" s="19"/>
      <c r="N227" s="19"/>
      <c r="O227" s="19"/>
      <c r="P227" s="19"/>
      <c r="Q227" s="19"/>
      <c r="R227" s="19"/>
    </row>
    <row r="228" spans="1:18" ht="12.75">
      <c r="A228" s="19"/>
      <c r="B228" s="19"/>
      <c r="C228" s="19"/>
      <c r="D228" s="19"/>
      <c r="E228" s="19"/>
      <c r="F228" s="19"/>
      <c r="G228" s="19"/>
      <c r="H228" s="19"/>
      <c r="I228" s="19"/>
      <c r="J228" s="19"/>
      <c r="K228" s="19"/>
      <c r="L228" s="19"/>
      <c r="M228" s="19"/>
      <c r="N228" s="19"/>
      <c r="O228" s="19"/>
      <c r="P228" s="19"/>
      <c r="Q228" s="19"/>
      <c r="R228" s="19"/>
    </row>
    <row r="229" spans="1:18" ht="12.75">
      <c r="A229" s="19"/>
      <c r="B229" s="19"/>
      <c r="C229" s="19"/>
      <c r="D229" s="19"/>
      <c r="E229" s="19"/>
      <c r="F229" s="19"/>
      <c r="G229" s="19"/>
      <c r="H229" s="19"/>
      <c r="I229" s="19"/>
      <c r="J229" s="19"/>
      <c r="K229" s="19"/>
      <c r="L229" s="19"/>
      <c r="M229" s="19"/>
      <c r="N229" s="19"/>
      <c r="O229" s="19"/>
      <c r="P229" s="19"/>
      <c r="Q229" s="19"/>
      <c r="R229" s="19"/>
    </row>
    <row r="230" spans="1:18" ht="12.75">
      <c r="A230" s="19"/>
      <c r="B230" s="19"/>
      <c r="C230" s="19"/>
      <c r="D230" s="19"/>
      <c r="E230" s="19"/>
      <c r="F230" s="19"/>
      <c r="G230" s="19"/>
      <c r="H230" s="19"/>
      <c r="I230" s="19"/>
      <c r="J230" s="19"/>
      <c r="K230" s="19"/>
      <c r="L230" s="19"/>
      <c r="M230" s="19"/>
      <c r="N230" s="19"/>
      <c r="O230" s="19"/>
      <c r="P230" s="19"/>
      <c r="Q230" s="19"/>
      <c r="R230" s="19"/>
    </row>
    <row r="231" spans="1:18" ht="12.75">
      <c r="A231" s="19"/>
      <c r="B231" s="19"/>
      <c r="C231" s="19"/>
      <c r="D231" s="19"/>
      <c r="E231" s="19"/>
      <c r="F231" s="19"/>
      <c r="G231" s="19"/>
      <c r="H231" s="19"/>
      <c r="I231" s="19"/>
      <c r="J231" s="19"/>
      <c r="K231" s="19"/>
      <c r="L231" s="19"/>
      <c r="M231" s="19"/>
      <c r="N231" s="19"/>
      <c r="O231" s="19"/>
      <c r="P231" s="19"/>
      <c r="Q231" s="19"/>
      <c r="R231" s="19"/>
    </row>
    <row r="232" spans="1:18" ht="12.75">
      <c r="A232" s="19"/>
      <c r="B232" s="19"/>
      <c r="C232" s="19"/>
      <c r="D232" s="19"/>
      <c r="E232" s="19"/>
      <c r="F232" s="19"/>
      <c r="G232" s="19"/>
      <c r="H232" s="19"/>
      <c r="I232" s="19"/>
      <c r="J232" s="19"/>
      <c r="K232" s="19"/>
      <c r="L232" s="19"/>
      <c r="M232" s="19"/>
      <c r="N232" s="19"/>
      <c r="O232" s="19"/>
      <c r="P232" s="19"/>
      <c r="Q232" s="19"/>
      <c r="R232" s="19"/>
    </row>
    <row r="233" spans="1:18" ht="12.75">
      <c r="A233" s="19"/>
      <c r="B233" s="19"/>
      <c r="C233" s="19"/>
      <c r="D233" s="19"/>
      <c r="E233" s="19"/>
      <c r="F233" s="19"/>
      <c r="G233" s="19"/>
      <c r="H233" s="19"/>
      <c r="I233" s="19"/>
      <c r="J233" s="19"/>
      <c r="K233" s="19"/>
      <c r="L233" s="19"/>
      <c r="M233" s="19"/>
      <c r="N233" s="19"/>
      <c r="O233" s="19"/>
      <c r="P233" s="19"/>
      <c r="Q233" s="19"/>
      <c r="R233" s="19"/>
    </row>
    <row r="234" spans="1:18" ht="12.75">
      <c r="A234" s="19"/>
      <c r="B234" s="19"/>
      <c r="C234" s="19"/>
      <c r="D234" s="19"/>
      <c r="E234" s="19"/>
      <c r="F234" s="19"/>
      <c r="G234" s="19"/>
      <c r="H234" s="19"/>
      <c r="I234" s="19"/>
      <c r="J234" s="19"/>
      <c r="K234" s="19"/>
      <c r="L234" s="19"/>
      <c r="M234" s="19"/>
      <c r="N234" s="19"/>
      <c r="O234" s="19"/>
      <c r="P234" s="19"/>
      <c r="Q234" s="19"/>
      <c r="R234" s="19"/>
    </row>
    <row r="235" spans="1:18" ht="12.75">
      <c r="A235" s="19"/>
      <c r="B235" s="19"/>
      <c r="C235" s="19"/>
      <c r="D235" s="19"/>
      <c r="E235" s="19"/>
      <c r="F235" s="19"/>
      <c r="G235" s="19"/>
      <c r="H235" s="19"/>
      <c r="I235" s="19"/>
      <c r="J235" s="19"/>
      <c r="K235" s="19"/>
      <c r="L235" s="19"/>
      <c r="M235" s="19"/>
      <c r="N235" s="19"/>
      <c r="O235" s="19"/>
      <c r="P235" s="19"/>
      <c r="Q235" s="19"/>
      <c r="R235" s="19"/>
    </row>
    <row r="236" spans="1:18" ht="12.75">
      <c r="A236" s="19"/>
      <c r="B236" s="19"/>
      <c r="C236" s="19"/>
      <c r="D236" s="19"/>
      <c r="E236" s="19"/>
      <c r="F236" s="19"/>
      <c r="G236" s="19"/>
      <c r="H236" s="19"/>
      <c r="I236" s="19"/>
      <c r="J236" s="19"/>
      <c r="K236" s="19"/>
      <c r="L236" s="19"/>
      <c r="M236" s="19"/>
      <c r="N236" s="19"/>
      <c r="O236" s="19"/>
      <c r="P236" s="19"/>
      <c r="Q236" s="19"/>
      <c r="R236" s="19"/>
    </row>
    <row r="237" spans="1:18" ht="12.75">
      <c r="A237" s="19"/>
      <c r="B237" s="19"/>
      <c r="C237" s="19"/>
      <c r="D237" s="19"/>
      <c r="E237" s="19"/>
      <c r="F237" s="19"/>
      <c r="G237" s="19"/>
      <c r="H237" s="19"/>
      <c r="I237" s="19"/>
      <c r="J237" s="19"/>
      <c r="K237" s="19"/>
      <c r="L237" s="19"/>
      <c r="M237" s="19"/>
      <c r="N237" s="19"/>
      <c r="O237" s="19"/>
      <c r="P237" s="19"/>
      <c r="Q237" s="19"/>
      <c r="R237" s="19"/>
    </row>
    <row r="238" spans="1:18" ht="12.75">
      <c r="A238" s="19"/>
      <c r="B238" s="19"/>
      <c r="C238" s="19"/>
      <c r="D238" s="19"/>
      <c r="E238" s="19"/>
      <c r="F238" s="19"/>
      <c r="G238" s="19"/>
      <c r="H238" s="19"/>
      <c r="I238" s="19"/>
      <c r="J238" s="19"/>
      <c r="K238" s="19"/>
      <c r="L238" s="19"/>
      <c r="M238" s="19"/>
      <c r="N238" s="19"/>
      <c r="O238" s="19"/>
      <c r="P238" s="19"/>
      <c r="Q238" s="19"/>
      <c r="R238" s="19"/>
    </row>
    <row r="239" spans="1:18" ht="12.75">
      <c r="A239" s="19"/>
      <c r="B239" s="19"/>
      <c r="C239" s="19"/>
      <c r="D239" s="19"/>
      <c r="E239" s="19"/>
      <c r="F239" s="19"/>
      <c r="G239" s="19"/>
      <c r="H239" s="19"/>
      <c r="I239" s="19"/>
      <c r="J239" s="19"/>
      <c r="K239" s="19"/>
      <c r="L239" s="19"/>
      <c r="M239" s="19"/>
      <c r="N239" s="19"/>
      <c r="O239" s="19"/>
      <c r="P239" s="19"/>
      <c r="Q239" s="19"/>
      <c r="R239" s="19"/>
    </row>
    <row r="240" spans="1:18" ht="12.75">
      <c r="A240" s="19"/>
      <c r="B240" s="19"/>
      <c r="C240" s="19"/>
      <c r="D240" s="19"/>
      <c r="E240" s="19"/>
      <c r="F240" s="19"/>
      <c r="G240" s="19"/>
      <c r="H240" s="19"/>
      <c r="I240" s="19"/>
      <c r="J240" s="19"/>
      <c r="K240" s="19"/>
      <c r="L240" s="19"/>
      <c r="M240" s="19"/>
      <c r="N240" s="19"/>
      <c r="O240" s="19"/>
      <c r="P240" s="19"/>
      <c r="Q240" s="19"/>
      <c r="R240" s="19"/>
    </row>
    <row r="241" spans="1:18" ht="12.75">
      <c r="A241" s="19"/>
      <c r="B241" s="19"/>
      <c r="C241" s="19"/>
      <c r="D241" s="19"/>
      <c r="E241" s="19"/>
      <c r="F241" s="19"/>
      <c r="G241" s="19"/>
      <c r="H241" s="19"/>
      <c r="I241" s="19"/>
      <c r="J241" s="19"/>
      <c r="K241" s="19"/>
      <c r="L241" s="19"/>
      <c r="M241" s="19"/>
      <c r="N241" s="19"/>
      <c r="O241" s="19"/>
      <c r="P241" s="19"/>
      <c r="Q241" s="19"/>
      <c r="R241" s="19"/>
    </row>
    <row r="242" spans="1:18" ht="12.75">
      <c r="A242" s="19"/>
      <c r="B242" s="19"/>
      <c r="C242" s="19"/>
      <c r="D242" s="19"/>
      <c r="E242" s="19"/>
      <c r="F242" s="19"/>
      <c r="G242" s="19"/>
      <c r="H242" s="19"/>
      <c r="I242" s="19"/>
      <c r="J242" s="19"/>
      <c r="K242" s="19"/>
      <c r="L242" s="19"/>
      <c r="M242" s="19"/>
      <c r="N242" s="19"/>
      <c r="O242" s="19"/>
      <c r="P242" s="19"/>
      <c r="Q242" s="19"/>
      <c r="R242" s="19"/>
    </row>
    <row r="243" spans="1:18" ht="12.75">
      <c r="A243" s="19"/>
      <c r="B243" s="19"/>
      <c r="C243" s="19"/>
      <c r="D243" s="19"/>
      <c r="E243" s="19"/>
      <c r="F243" s="19"/>
      <c r="G243" s="19"/>
      <c r="H243" s="19"/>
      <c r="I243" s="19"/>
      <c r="J243" s="19"/>
      <c r="K243" s="19"/>
      <c r="L243" s="19"/>
      <c r="M243" s="19"/>
      <c r="N243" s="19"/>
      <c r="O243" s="19"/>
      <c r="P243" s="19"/>
      <c r="Q243" s="19"/>
      <c r="R243" s="19"/>
    </row>
    <row r="244" spans="1:18" ht="12.75">
      <c r="A244" s="19"/>
      <c r="B244" s="19"/>
      <c r="C244" s="19"/>
      <c r="D244" s="19"/>
      <c r="E244" s="19"/>
      <c r="F244" s="19"/>
      <c r="G244" s="19"/>
      <c r="H244" s="19"/>
      <c r="I244" s="19"/>
      <c r="J244" s="19"/>
      <c r="K244" s="19"/>
      <c r="L244" s="19"/>
      <c r="M244" s="19"/>
      <c r="N244" s="19"/>
      <c r="O244" s="19"/>
      <c r="P244" s="19"/>
      <c r="Q244" s="19"/>
      <c r="R244" s="19"/>
    </row>
    <row r="245" spans="1:18" ht="12.75">
      <c r="A245" s="19"/>
      <c r="B245" s="19"/>
      <c r="C245" s="19"/>
      <c r="D245" s="19"/>
      <c r="E245" s="19"/>
      <c r="F245" s="19"/>
      <c r="G245" s="19"/>
      <c r="H245" s="19"/>
      <c r="I245" s="19"/>
      <c r="J245" s="19"/>
      <c r="K245" s="19"/>
      <c r="L245" s="19"/>
      <c r="M245" s="19"/>
      <c r="N245" s="19"/>
      <c r="O245" s="19"/>
      <c r="P245" s="19"/>
      <c r="Q245" s="19"/>
      <c r="R245" s="19"/>
    </row>
    <row r="246" spans="1:18" ht="12.75">
      <c r="A246" s="19"/>
      <c r="B246" s="19"/>
      <c r="C246" s="19"/>
      <c r="D246" s="19"/>
      <c r="E246" s="19"/>
      <c r="F246" s="19"/>
      <c r="G246" s="19"/>
      <c r="H246" s="19"/>
      <c r="I246" s="19"/>
      <c r="J246" s="19"/>
      <c r="K246" s="19"/>
      <c r="L246" s="19"/>
      <c r="M246" s="19"/>
      <c r="N246" s="19"/>
      <c r="O246" s="19"/>
      <c r="P246" s="19"/>
      <c r="Q246" s="19"/>
      <c r="R246" s="19"/>
    </row>
    <row r="247" spans="1:18" ht="12.75">
      <c r="A247" s="19"/>
      <c r="B247" s="19"/>
      <c r="C247" s="19"/>
      <c r="D247" s="19"/>
      <c r="E247" s="19"/>
      <c r="F247" s="19"/>
      <c r="G247" s="19"/>
      <c r="H247" s="19"/>
      <c r="I247" s="19"/>
      <c r="J247" s="19"/>
      <c r="K247" s="19"/>
      <c r="L247" s="19"/>
      <c r="M247" s="19"/>
      <c r="N247" s="19"/>
      <c r="O247" s="19"/>
      <c r="P247" s="19"/>
      <c r="Q247" s="19"/>
      <c r="R247" s="19"/>
    </row>
    <row r="248" spans="1:18" ht="12.75">
      <c r="A248" s="19"/>
      <c r="B248" s="19"/>
      <c r="C248" s="19"/>
      <c r="D248" s="19"/>
      <c r="E248" s="19"/>
      <c r="F248" s="19"/>
      <c r="G248" s="19"/>
      <c r="H248" s="19"/>
      <c r="I248" s="19"/>
      <c r="J248" s="19"/>
      <c r="K248" s="19"/>
      <c r="L248" s="19"/>
      <c r="M248" s="19"/>
      <c r="N248" s="19"/>
      <c r="O248" s="19"/>
      <c r="P248" s="19"/>
      <c r="Q248" s="19"/>
      <c r="R248" s="19"/>
    </row>
    <row r="249" spans="1:18" ht="12.75">
      <c r="A249" s="19"/>
      <c r="B249" s="19"/>
      <c r="C249" s="19"/>
      <c r="D249" s="19"/>
      <c r="E249" s="19"/>
      <c r="F249" s="19"/>
      <c r="G249" s="19"/>
      <c r="H249" s="19"/>
      <c r="I249" s="19"/>
      <c r="J249" s="19"/>
      <c r="K249" s="19"/>
      <c r="L249" s="19"/>
      <c r="M249" s="19"/>
      <c r="N249" s="19"/>
      <c r="O249" s="19"/>
      <c r="P249" s="19"/>
      <c r="Q249" s="19"/>
      <c r="R249" s="19"/>
    </row>
    <row r="250" spans="1:18" ht="12.75">
      <c r="A250" s="19"/>
      <c r="B250" s="19"/>
      <c r="C250" s="19"/>
      <c r="D250" s="19"/>
      <c r="E250" s="19"/>
      <c r="F250" s="19"/>
      <c r="G250" s="19"/>
      <c r="H250" s="19"/>
      <c r="I250" s="19"/>
      <c r="J250" s="19"/>
      <c r="K250" s="19"/>
      <c r="L250" s="19"/>
      <c r="M250" s="19"/>
      <c r="N250" s="19"/>
      <c r="O250" s="19"/>
      <c r="P250" s="19"/>
      <c r="Q250" s="19"/>
      <c r="R250" s="19"/>
    </row>
    <row r="251" spans="1:18" ht="12.75">
      <c r="A251" s="19"/>
      <c r="B251" s="19"/>
      <c r="C251" s="19"/>
      <c r="D251" s="19"/>
      <c r="E251" s="19"/>
      <c r="F251" s="19"/>
      <c r="G251" s="19"/>
      <c r="H251" s="19"/>
      <c r="I251" s="19"/>
      <c r="J251" s="19"/>
      <c r="K251" s="19"/>
      <c r="L251" s="19"/>
      <c r="M251" s="19"/>
      <c r="N251" s="19"/>
      <c r="O251" s="19"/>
      <c r="P251" s="19"/>
      <c r="Q251" s="19"/>
      <c r="R251" s="19"/>
    </row>
    <row r="252" spans="1:18" ht="12.75">
      <c r="A252" s="19"/>
      <c r="B252" s="19"/>
      <c r="C252" s="19"/>
      <c r="D252" s="19"/>
      <c r="E252" s="19"/>
      <c r="F252" s="19"/>
      <c r="G252" s="19"/>
      <c r="H252" s="19"/>
      <c r="I252" s="19"/>
      <c r="J252" s="19"/>
      <c r="K252" s="19"/>
      <c r="L252" s="19"/>
      <c r="M252" s="19"/>
      <c r="N252" s="19"/>
      <c r="O252" s="19"/>
      <c r="P252" s="19"/>
      <c r="Q252" s="19"/>
      <c r="R252" s="19"/>
    </row>
    <row r="253" spans="1:18" ht="12.75">
      <c r="A253" s="19"/>
      <c r="B253" s="19"/>
      <c r="C253" s="19"/>
      <c r="D253" s="19"/>
      <c r="E253" s="19"/>
      <c r="F253" s="19"/>
      <c r="G253" s="19"/>
      <c r="H253" s="19"/>
      <c r="I253" s="19"/>
      <c r="J253" s="19"/>
      <c r="K253" s="19"/>
      <c r="L253" s="19"/>
      <c r="M253" s="19"/>
      <c r="N253" s="19"/>
      <c r="O253" s="19"/>
      <c r="P253" s="19"/>
      <c r="Q253" s="19"/>
      <c r="R253" s="19"/>
    </row>
    <row r="254" spans="1:18" ht="12.75">
      <c r="A254" s="19"/>
      <c r="B254" s="19"/>
      <c r="C254" s="19"/>
      <c r="D254" s="19"/>
      <c r="E254" s="19"/>
      <c r="F254" s="19"/>
      <c r="G254" s="19"/>
      <c r="H254" s="19"/>
      <c r="I254" s="19"/>
      <c r="J254" s="19"/>
      <c r="K254" s="19"/>
      <c r="L254" s="19"/>
      <c r="M254" s="19"/>
      <c r="N254" s="19"/>
      <c r="O254" s="19"/>
      <c r="P254" s="19"/>
      <c r="Q254" s="19"/>
      <c r="R254" s="19"/>
    </row>
    <row r="255" spans="1:18" ht="12.75">
      <c r="A255" s="19"/>
      <c r="B255" s="19"/>
      <c r="C255" s="19"/>
      <c r="D255" s="19"/>
      <c r="E255" s="19"/>
      <c r="F255" s="19"/>
      <c r="G255" s="19"/>
      <c r="H255" s="19"/>
      <c r="I255" s="19"/>
      <c r="J255" s="19"/>
      <c r="K255" s="19"/>
      <c r="L255" s="19"/>
      <c r="M255" s="19"/>
      <c r="N255" s="19"/>
      <c r="O255" s="19"/>
      <c r="P255" s="19"/>
      <c r="Q255" s="19"/>
      <c r="R255" s="19"/>
    </row>
    <row r="256" spans="1:18" ht="12.75">
      <c r="A256" s="19"/>
      <c r="B256" s="19"/>
      <c r="C256" s="19"/>
      <c r="D256" s="19"/>
      <c r="E256" s="19"/>
      <c r="F256" s="19"/>
      <c r="G256" s="19"/>
      <c r="H256" s="19"/>
      <c r="I256" s="19"/>
      <c r="J256" s="19"/>
      <c r="K256" s="19"/>
      <c r="L256" s="19"/>
      <c r="M256" s="19"/>
      <c r="N256" s="19"/>
      <c r="O256" s="19"/>
      <c r="P256" s="19"/>
      <c r="Q256" s="19"/>
      <c r="R256" s="19"/>
    </row>
    <row r="257" spans="1:18" ht="12.75">
      <c r="A257" s="19"/>
      <c r="B257" s="19"/>
      <c r="C257" s="19"/>
      <c r="D257" s="19"/>
      <c r="E257" s="19"/>
      <c r="F257" s="19"/>
      <c r="G257" s="19"/>
      <c r="H257" s="19"/>
      <c r="I257" s="19"/>
      <c r="J257" s="19"/>
      <c r="K257" s="19"/>
      <c r="L257" s="19"/>
      <c r="M257" s="19"/>
      <c r="N257" s="19"/>
      <c r="O257" s="19"/>
      <c r="P257" s="19"/>
      <c r="Q257" s="19"/>
      <c r="R257" s="19"/>
    </row>
    <row r="258" spans="1:18" ht="12.75">
      <c r="A258" s="19"/>
      <c r="B258" s="19"/>
      <c r="C258" s="19"/>
      <c r="D258" s="19"/>
      <c r="E258" s="19"/>
      <c r="F258" s="19"/>
      <c r="G258" s="19"/>
      <c r="H258" s="19"/>
      <c r="I258" s="19"/>
      <c r="J258" s="19"/>
      <c r="K258" s="19"/>
      <c r="L258" s="19"/>
      <c r="M258" s="19"/>
      <c r="N258" s="19"/>
      <c r="O258" s="19"/>
      <c r="P258" s="19"/>
      <c r="Q258" s="19"/>
      <c r="R258" s="19"/>
    </row>
    <row r="259" spans="1:18" ht="12.75">
      <c r="A259" s="19"/>
      <c r="B259" s="19"/>
      <c r="C259" s="19"/>
      <c r="D259" s="19"/>
      <c r="E259" s="19"/>
      <c r="F259" s="19"/>
      <c r="G259" s="19"/>
      <c r="H259" s="19"/>
      <c r="I259" s="19"/>
      <c r="J259" s="19"/>
      <c r="K259" s="19"/>
      <c r="L259" s="19"/>
      <c r="M259" s="19"/>
      <c r="N259" s="19"/>
      <c r="O259" s="19"/>
      <c r="P259" s="19"/>
      <c r="Q259" s="19"/>
      <c r="R259" s="19"/>
    </row>
    <row r="260" spans="1:18" ht="12.75">
      <c r="A260" s="19"/>
      <c r="B260" s="19"/>
      <c r="C260" s="19"/>
      <c r="D260" s="19"/>
      <c r="E260" s="19"/>
      <c r="F260" s="19"/>
      <c r="G260" s="19"/>
      <c r="H260" s="19"/>
      <c r="I260" s="19"/>
      <c r="J260" s="19"/>
      <c r="K260" s="19"/>
      <c r="L260" s="19"/>
      <c r="M260" s="19"/>
      <c r="N260" s="19"/>
      <c r="O260" s="19"/>
      <c r="P260" s="19"/>
      <c r="Q260" s="19"/>
      <c r="R260" s="19"/>
    </row>
    <row r="261" spans="1:18" ht="12.75">
      <c r="A261" s="19"/>
      <c r="B261" s="19"/>
      <c r="C261" s="19"/>
      <c r="D261" s="19"/>
      <c r="E261" s="19"/>
      <c r="F261" s="19"/>
      <c r="G261" s="19"/>
      <c r="H261" s="19"/>
      <c r="I261" s="19"/>
      <c r="J261" s="19"/>
      <c r="K261" s="19"/>
      <c r="L261" s="19"/>
      <c r="M261" s="19"/>
      <c r="N261" s="19"/>
      <c r="O261" s="19"/>
      <c r="P261" s="19"/>
      <c r="Q261" s="19"/>
      <c r="R261" s="19"/>
    </row>
    <row r="262" spans="1:18" ht="12.75">
      <c r="A262" s="19"/>
      <c r="B262" s="19"/>
      <c r="C262" s="19"/>
      <c r="D262" s="19"/>
      <c r="E262" s="19"/>
      <c r="F262" s="19"/>
      <c r="G262" s="19"/>
      <c r="H262" s="19"/>
      <c r="I262" s="19"/>
      <c r="J262" s="19"/>
      <c r="K262" s="19"/>
      <c r="L262" s="19"/>
      <c r="M262" s="19"/>
      <c r="N262" s="19"/>
      <c r="O262" s="19"/>
      <c r="P262" s="19"/>
      <c r="Q262" s="19"/>
      <c r="R262" s="19"/>
    </row>
    <row r="263" spans="1:18" ht="12.75">
      <c r="A263" s="19"/>
      <c r="B263" s="19"/>
      <c r="C263" s="19"/>
      <c r="D263" s="19"/>
      <c r="E263" s="19"/>
      <c r="F263" s="19"/>
      <c r="G263" s="19"/>
      <c r="H263" s="19"/>
      <c r="I263" s="19"/>
      <c r="J263" s="19"/>
      <c r="K263" s="19"/>
      <c r="L263" s="19"/>
      <c r="M263" s="19"/>
      <c r="N263" s="19"/>
      <c r="O263" s="19"/>
      <c r="P263" s="19"/>
      <c r="Q263" s="19"/>
      <c r="R263" s="19"/>
    </row>
    <row r="264" spans="1:18" ht="12.75">
      <c r="A264" s="19"/>
      <c r="B264" s="19"/>
      <c r="C264" s="19"/>
      <c r="D264" s="19"/>
      <c r="E264" s="19"/>
      <c r="F264" s="19"/>
      <c r="G264" s="19"/>
      <c r="H264" s="19"/>
      <c r="I264" s="19"/>
      <c r="J264" s="19"/>
      <c r="K264" s="19"/>
      <c r="L264" s="19"/>
      <c r="M264" s="19"/>
      <c r="N264" s="19"/>
      <c r="O264" s="19"/>
      <c r="P264" s="19"/>
      <c r="Q264" s="19"/>
      <c r="R264" s="19"/>
    </row>
    <row r="265" spans="1:18" ht="12.75">
      <c r="A265" s="19"/>
      <c r="B265" s="19"/>
      <c r="C265" s="19"/>
      <c r="D265" s="19"/>
      <c r="E265" s="19"/>
      <c r="F265" s="19"/>
      <c r="G265" s="19"/>
      <c r="H265" s="19"/>
      <c r="I265" s="19"/>
      <c r="J265" s="19"/>
      <c r="K265" s="19"/>
      <c r="L265" s="19"/>
      <c r="M265" s="19"/>
      <c r="N265" s="19"/>
      <c r="O265" s="19"/>
      <c r="P265" s="19"/>
      <c r="Q265" s="19"/>
      <c r="R265" s="19"/>
    </row>
    <row r="266" spans="1:18" ht="12.75">
      <c r="A266" s="19"/>
      <c r="B266" s="19"/>
      <c r="C266" s="19"/>
      <c r="D266" s="19"/>
      <c r="E266" s="19"/>
      <c r="F266" s="19"/>
      <c r="G266" s="19"/>
      <c r="H266" s="19"/>
      <c r="I266" s="19"/>
      <c r="J266" s="19"/>
      <c r="K266" s="19"/>
      <c r="L266" s="19"/>
      <c r="M266" s="19"/>
      <c r="N266" s="19"/>
      <c r="O266" s="19"/>
      <c r="P266" s="19"/>
      <c r="Q266" s="19"/>
      <c r="R266" s="19"/>
    </row>
    <row r="267" spans="1:18" ht="12.75">
      <c r="A267" s="19"/>
      <c r="B267" s="19"/>
      <c r="C267" s="19"/>
      <c r="D267" s="19"/>
      <c r="E267" s="19"/>
      <c r="F267" s="19"/>
      <c r="G267" s="19"/>
      <c r="H267" s="19"/>
      <c r="I267" s="19"/>
      <c r="J267" s="19"/>
      <c r="K267" s="19"/>
      <c r="L267" s="19"/>
      <c r="M267" s="19"/>
      <c r="N267" s="19"/>
      <c r="O267" s="19"/>
      <c r="P267" s="19"/>
      <c r="Q267" s="19"/>
      <c r="R267" s="19"/>
    </row>
    <row r="268" spans="1:18" ht="12.75">
      <c r="A268" s="19"/>
      <c r="B268" s="19"/>
      <c r="C268" s="19"/>
      <c r="D268" s="19"/>
      <c r="E268" s="19"/>
      <c r="F268" s="19"/>
      <c r="G268" s="19"/>
      <c r="H268" s="19"/>
      <c r="I268" s="19"/>
      <c r="J268" s="19"/>
      <c r="K268" s="19"/>
      <c r="L268" s="19"/>
      <c r="M268" s="19"/>
      <c r="N268" s="19"/>
      <c r="O268" s="19"/>
      <c r="P268" s="19"/>
      <c r="Q268" s="19"/>
      <c r="R268" s="19"/>
    </row>
    <row r="269" spans="1:18" ht="12.75">
      <c r="A269" s="19"/>
      <c r="B269" s="19"/>
      <c r="C269" s="19"/>
      <c r="D269" s="19"/>
      <c r="E269" s="19"/>
      <c r="F269" s="19"/>
      <c r="G269" s="19"/>
      <c r="H269" s="19"/>
      <c r="I269" s="19"/>
      <c r="J269" s="19"/>
      <c r="K269" s="19"/>
      <c r="L269" s="19"/>
      <c r="M269" s="19"/>
      <c r="N269" s="19"/>
      <c r="O269" s="19"/>
      <c r="P269" s="19"/>
      <c r="Q269" s="19"/>
      <c r="R269" s="19"/>
    </row>
    <row r="270" spans="1:18" ht="12.75">
      <c r="A270" s="19"/>
      <c r="B270" s="19"/>
      <c r="C270" s="19"/>
      <c r="D270" s="19"/>
      <c r="E270" s="19"/>
      <c r="F270" s="19"/>
      <c r="G270" s="19"/>
      <c r="H270" s="19"/>
      <c r="I270" s="19"/>
      <c r="J270" s="19"/>
      <c r="K270" s="19"/>
      <c r="L270" s="19"/>
      <c r="M270" s="19"/>
      <c r="N270" s="19"/>
      <c r="O270" s="19"/>
      <c r="P270" s="19"/>
      <c r="Q270" s="19"/>
      <c r="R270" s="19"/>
    </row>
    <row r="271" spans="1:18" ht="12.75">
      <c r="A271" s="19"/>
      <c r="B271" s="19"/>
      <c r="C271" s="19"/>
      <c r="D271" s="19"/>
      <c r="E271" s="19"/>
      <c r="F271" s="19"/>
      <c r="G271" s="19"/>
      <c r="H271" s="19"/>
      <c r="I271" s="19"/>
      <c r="J271" s="19"/>
      <c r="K271" s="19"/>
      <c r="L271" s="19"/>
      <c r="M271" s="19"/>
      <c r="N271" s="19"/>
      <c r="O271" s="19"/>
      <c r="P271" s="19"/>
      <c r="Q271" s="19"/>
      <c r="R271" s="19"/>
    </row>
    <row r="272" spans="1:18" ht="12.75">
      <c r="A272" s="19"/>
      <c r="B272" s="19"/>
      <c r="C272" s="19"/>
      <c r="D272" s="19"/>
      <c r="E272" s="19"/>
      <c r="F272" s="19"/>
      <c r="G272" s="19"/>
      <c r="H272" s="19"/>
      <c r="I272" s="19"/>
      <c r="J272" s="19"/>
      <c r="K272" s="19"/>
      <c r="L272" s="19"/>
      <c r="M272" s="19"/>
      <c r="N272" s="19"/>
      <c r="O272" s="19"/>
      <c r="P272" s="19"/>
      <c r="Q272" s="19"/>
      <c r="R272" s="19"/>
    </row>
    <row r="273" spans="1:18" ht="12.75">
      <c r="A273" s="19"/>
      <c r="B273" s="19"/>
      <c r="C273" s="19"/>
      <c r="D273" s="19"/>
      <c r="E273" s="19"/>
      <c r="F273" s="19"/>
      <c r="G273" s="19"/>
      <c r="H273" s="19"/>
      <c r="I273" s="19"/>
      <c r="J273" s="19"/>
      <c r="K273" s="19"/>
      <c r="L273" s="19"/>
      <c r="M273" s="19"/>
      <c r="N273" s="19"/>
      <c r="O273" s="19"/>
      <c r="P273" s="19"/>
      <c r="Q273" s="19"/>
      <c r="R273" s="19"/>
    </row>
    <row r="274" spans="1:18" ht="12.75">
      <c r="A274" s="19"/>
      <c r="B274" s="19"/>
      <c r="C274" s="19"/>
      <c r="D274" s="19"/>
      <c r="E274" s="19"/>
      <c r="F274" s="19"/>
      <c r="G274" s="19"/>
      <c r="H274" s="19"/>
      <c r="I274" s="19"/>
      <c r="J274" s="19"/>
      <c r="K274" s="19"/>
      <c r="L274" s="19"/>
      <c r="M274" s="19"/>
      <c r="N274" s="19"/>
      <c r="O274" s="19"/>
      <c r="P274" s="19"/>
      <c r="Q274" s="19"/>
      <c r="R274" s="19"/>
    </row>
    <row r="275" spans="1:18" ht="12.75">
      <c r="A275" s="19"/>
      <c r="B275" s="19"/>
      <c r="C275" s="19"/>
      <c r="D275" s="19"/>
      <c r="E275" s="19"/>
      <c r="F275" s="19"/>
      <c r="G275" s="19"/>
      <c r="H275" s="19"/>
      <c r="I275" s="19"/>
      <c r="J275" s="19"/>
      <c r="K275" s="19"/>
      <c r="L275" s="19"/>
      <c r="M275" s="19"/>
      <c r="N275" s="19"/>
      <c r="O275" s="19"/>
      <c r="P275" s="19"/>
      <c r="Q275" s="19"/>
      <c r="R275" s="19"/>
    </row>
    <row r="276" spans="1:18" ht="12.75">
      <c r="A276" s="19"/>
      <c r="B276" s="19"/>
      <c r="C276" s="19"/>
      <c r="D276" s="19"/>
      <c r="E276" s="19"/>
      <c r="F276" s="19"/>
      <c r="G276" s="19"/>
      <c r="H276" s="19"/>
      <c r="I276" s="19"/>
      <c r="J276" s="19"/>
      <c r="K276" s="19"/>
      <c r="L276" s="19"/>
      <c r="M276" s="19"/>
      <c r="N276" s="19"/>
      <c r="O276" s="19"/>
      <c r="P276" s="19"/>
      <c r="Q276" s="19"/>
      <c r="R276" s="19"/>
    </row>
    <row r="277" spans="1:18" ht="12.75">
      <c r="A277" s="19"/>
      <c r="B277" s="19"/>
      <c r="C277" s="19"/>
      <c r="D277" s="19"/>
      <c r="E277" s="19"/>
      <c r="F277" s="19"/>
      <c r="G277" s="19"/>
      <c r="H277" s="19"/>
      <c r="I277" s="19"/>
      <c r="J277" s="19"/>
      <c r="K277" s="19"/>
      <c r="L277" s="19"/>
      <c r="M277" s="19"/>
      <c r="N277" s="19"/>
      <c r="O277" s="19"/>
      <c r="P277" s="19"/>
      <c r="Q277" s="19"/>
      <c r="R277" s="19"/>
    </row>
    <row r="278" spans="1:18" ht="12.75">
      <c r="A278" s="19"/>
      <c r="B278" s="19"/>
      <c r="C278" s="19"/>
      <c r="D278" s="19"/>
      <c r="E278" s="19"/>
      <c r="F278" s="19"/>
      <c r="G278" s="19"/>
      <c r="H278" s="19"/>
      <c r="I278" s="19"/>
      <c r="J278" s="19"/>
      <c r="K278" s="19"/>
      <c r="L278" s="19"/>
      <c r="M278" s="19"/>
      <c r="N278" s="19"/>
      <c r="O278" s="19"/>
      <c r="P278" s="19"/>
      <c r="Q278" s="19"/>
      <c r="R278" s="19"/>
    </row>
    <row r="279" spans="1:18" ht="12.75">
      <c r="A279" s="19"/>
      <c r="B279" s="19"/>
      <c r="C279" s="19"/>
      <c r="D279" s="19"/>
      <c r="E279" s="19"/>
      <c r="F279" s="19"/>
      <c r="G279" s="19"/>
      <c r="H279" s="19"/>
      <c r="I279" s="19"/>
      <c r="J279" s="19"/>
      <c r="K279" s="19"/>
      <c r="L279" s="19"/>
      <c r="M279" s="19"/>
      <c r="N279" s="19"/>
      <c r="O279" s="19"/>
      <c r="P279" s="19"/>
      <c r="Q279" s="19"/>
      <c r="R279" s="19"/>
    </row>
    <row r="280" spans="1:18" ht="12.75">
      <c r="A280" s="19"/>
      <c r="B280" s="19"/>
      <c r="C280" s="19"/>
      <c r="D280" s="19"/>
      <c r="E280" s="19"/>
      <c r="F280" s="19"/>
      <c r="G280" s="19"/>
      <c r="H280" s="19"/>
      <c r="I280" s="19"/>
      <c r="J280" s="19"/>
      <c r="K280" s="19"/>
      <c r="L280" s="19"/>
      <c r="M280" s="19"/>
      <c r="N280" s="19"/>
      <c r="O280" s="19"/>
      <c r="P280" s="19"/>
      <c r="Q280" s="19"/>
      <c r="R280" s="19"/>
    </row>
    <row r="281" spans="1:18" ht="12.75">
      <c r="A281" s="19"/>
      <c r="B281" s="19"/>
      <c r="C281" s="19"/>
      <c r="D281" s="19"/>
      <c r="E281" s="19"/>
      <c r="F281" s="19"/>
      <c r="G281" s="19"/>
      <c r="H281" s="19"/>
      <c r="I281" s="19"/>
      <c r="J281" s="19"/>
      <c r="K281" s="19"/>
      <c r="L281" s="19"/>
      <c r="M281" s="19"/>
      <c r="N281" s="19"/>
      <c r="O281" s="19"/>
      <c r="P281" s="19"/>
      <c r="Q281" s="19"/>
      <c r="R281" s="19"/>
    </row>
    <row r="282" spans="1:18" ht="12.75">
      <c r="A282" s="19"/>
      <c r="B282" s="19"/>
      <c r="C282" s="19"/>
      <c r="D282" s="19"/>
      <c r="E282" s="19"/>
      <c r="F282" s="19"/>
      <c r="G282" s="19"/>
      <c r="H282" s="19"/>
      <c r="I282" s="19"/>
      <c r="J282" s="19"/>
      <c r="K282" s="19"/>
      <c r="L282" s="19"/>
      <c r="M282" s="19"/>
      <c r="N282" s="19"/>
      <c r="O282" s="19"/>
      <c r="P282" s="19"/>
      <c r="Q282" s="19"/>
      <c r="R282" s="19"/>
    </row>
    <row r="283" spans="1:18" ht="12.75">
      <c r="A283" s="19"/>
      <c r="B283" s="19"/>
      <c r="C283" s="19"/>
      <c r="D283" s="19"/>
      <c r="E283" s="19"/>
      <c r="F283" s="19"/>
      <c r="G283" s="19"/>
      <c r="H283" s="19"/>
      <c r="I283" s="19"/>
      <c r="J283" s="19"/>
      <c r="K283" s="19"/>
      <c r="L283" s="19"/>
      <c r="M283" s="19"/>
      <c r="N283" s="19"/>
      <c r="O283" s="19"/>
      <c r="P283" s="19"/>
      <c r="Q283" s="19"/>
      <c r="R283" s="19"/>
    </row>
    <row r="284" spans="1:18" ht="12.75">
      <c r="A284" s="19"/>
      <c r="B284" s="19"/>
      <c r="C284" s="19"/>
      <c r="D284" s="19"/>
      <c r="E284" s="19"/>
      <c r="F284" s="19"/>
      <c r="G284" s="19"/>
      <c r="H284" s="19"/>
      <c r="I284" s="19"/>
      <c r="J284" s="19"/>
      <c r="K284" s="19"/>
      <c r="L284" s="19"/>
      <c r="M284" s="19"/>
      <c r="N284" s="19"/>
      <c r="O284" s="19"/>
      <c r="P284" s="19"/>
      <c r="Q284" s="19"/>
      <c r="R284" s="19"/>
    </row>
    <row r="285" spans="1:18" ht="12.75">
      <c r="A285" s="19"/>
      <c r="B285" s="19"/>
      <c r="C285" s="19"/>
      <c r="D285" s="19"/>
      <c r="E285" s="19"/>
      <c r="F285" s="19"/>
      <c r="G285" s="19"/>
      <c r="H285" s="19"/>
      <c r="I285" s="19"/>
      <c r="J285" s="19"/>
      <c r="K285" s="19"/>
      <c r="L285" s="19"/>
      <c r="M285" s="19"/>
      <c r="N285" s="19"/>
      <c r="O285" s="19"/>
      <c r="P285" s="19"/>
      <c r="Q285" s="19"/>
      <c r="R285" s="19"/>
    </row>
    <row r="286" spans="1:18" ht="12.75">
      <c r="A286" s="19"/>
      <c r="B286" s="19"/>
      <c r="C286" s="19"/>
      <c r="D286" s="19"/>
      <c r="E286" s="19"/>
      <c r="F286" s="19"/>
      <c r="G286" s="19"/>
      <c r="H286" s="19"/>
      <c r="I286" s="19"/>
      <c r="J286" s="19"/>
      <c r="K286" s="19"/>
      <c r="L286" s="19"/>
      <c r="M286" s="19"/>
      <c r="N286" s="19"/>
      <c r="O286" s="19"/>
      <c r="P286" s="19"/>
      <c r="Q286" s="19"/>
      <c r="R286" s="19"/>
    </row>
    <row r="287" spans="1:18" ht="12.75">
      <c r="A287" s="19"/>
      <c r="B287" s="19"/>
      <c r="C287" s="19"/>
      <c r="D287" s="19"/>
      <c r="E287" s="19"/>
      <c r="F287" s="19"/>
      <c r="G287" s="19"/>
      <c r="H287" s="19"/>
      <c r="I287" s="19"/>
      <c r="J287" s="19"/>
      <c r="K287" s="19"/>
      <c r="L287" s="19"/>
      <c r="M287" s="19"/>
      <c r="N287" s="19"/>
      <c r="O287" s="19"/>
      <c r="P287" s="19"/>
      <c r="Q287" s="19"/>
      <c r="R287" s="19"/>
    </row>
    <row r="288" spans="1:18" ht="12.75">
      <c r="A288" s="19"/>
      <c r="B288" s="19"/>
      <c r="C288" s="19"/>
      <c r="D288" s="19"/>
      <c r="E288" s="19"/>
      <c r="F288" s="19"/>
      <c r="G288" s="19"/>
      <c r="H288" s="19"/>
      <c r="I288" s="19"/>
      <c r="J288" s="19"/>
      <c r="K288" s="19"/>
      <c r="L288" s="19"/>
      <c r="M288" s="19"/>
      <c r="N288" s="19"/>
      <c r="O288" s="19"/>
      <c r="P288" s="19"/>
      <c r="Q288" s="19"/>
      <c r="R288" s="19"/>
    </row>
    <row r="289" spans="1:18" ht="12.75">
      <c r="A289" s="19"/>
      <c r="B289" s="19"/>
      <c r="C289" s="19"/>
      <c r="D289" s="19"/>
      <c r="E289" s="19"/>
      <c r="F289" s="19"/>
      <c r="G289" s="19"/>
      <c r="H289" s="19"/>
      <c r="I289" s="19"/>
      <c r="J289" s="19"/>
      <c r="K289" s="19"/>
      <c r="L289" s="19"/>
      <c r="M289" s="19"/>
      <c r="N289" s="19"/>
      <c r="O289" s="19"/>
      <c r="P289" s="19"/>
      <c r="Q289" s="19"/>
      <c r="R289" s="19"/>
    </row>
    <row r="290" spans="1:18" ht="12.75">
      <c r="A290" s="19"/>
      <c r="B290" s="19"/>
      <c r="C290" s="19"/>
      <c r="D290" s="19"/>
      <c r="E290" s="19"/>
      <c r="F290" s="19"/>
      <c r="G290" s="19"/>
      <c r="H290" s="19"/>
      <c r="I290" s="19"/>
      <c r="J290" s="19"/>
      <c r="K290" s="19"/>
      <c r="L290" s="19"/>
      <c r="M290" s="19"/>
      <c r="N290" s="19"/>
      <c r="O290" s="19"/>
      <c r="P290" s="19"/>
      <c r="Q290" s="19"/>
      <c r="R290" s="19"/>
    </row>
    <row r="291" spans="1:18" ht="12.75">
      <c r="A291" s="19"/>
      <c r="B291" s="19"/>
      <c r="C291" s="19"/>
      <c r="D291" s="19"/>
      <c r="E291" s="19"/>
      <c r="F291" s="19"/>
      <c r="G291" s="19"/>
      <c r="H291" s="19"/>
      <c r="I291" s="19"/>
      <c r="J291" s="19"/>
      <c r="K291" s="19"/>
      <c r="L291" s="19"/>
      <c r="M291" s="19"/>
      <c r="N291" s="19"/>
      <c r="O291" s="19"/>
      <c r="P291" s="19"/>
      <c r="Q291" s="19"/>
      <c r="R291" s="19"/>
    </row>
    <row r="292" spans="1:18" ht="12.75">
      <c r="A292" s="19"/>
      <c r="B292" s="19"/>
      <c r="C292" s="19"/>
      <c r="D292" s="19"/>
      <c r="E292" s="19"/>
      <c r="F292" s="19"/>
      <c r="G292" s="19"/>
      <c r="H292" s="19"/>
      <c r="I292" s="19"/>
      <c r="J292" s="19"/>
      <c r="K292" s="19"/>
      <c r="L292" s="19"/>
      <c r="M292" s="19"/>
      <c r="N292" s="19"/>
      <c r="O292" s="19"/>
      <c r="P292" s="19"/>
      <c r="Q292" s="19"/>
      <c r="R292" s="19"/>
    </row>
    <row r="293" spans="1:18" ht="12.75">
      <c r="A293" s="19"/>
      <c r="B293" s="19"/>
      <c r="C293" s="19"/>
      <c r="D293" s="19"/>
      <c r="E293" s="19"/>
      <c r="F293" s="19"/>
      <c r="G293" s="19"/>
      <c r="H293" s="19"/>
      <c r="I293" s="19"/>
      <c r="J293" s="19"/>
      <c r="K293" s="19"/>
      <c r="L293" s="19"/>
      <c r="M293" s="19"/>
      <c r="N293" s="19"/>
      <c r="O293" s="19"/>
      <c r="P293" s="19"/>
      <c r="Q293" s="19"/>
      <c r="R293" s="19"/>
    </row>
    <row r="294" spans="1:18" ht="12.75">
      <c r="A294" s="19"/>
      <c r="B294" s="19"/>
      <c r="C294" s="19"/>
      <c r="D294" s="19"/>
      <c r="E294" s="19"/>
      <c r="F294" s="19"/>
      <c r="G294" s="19"/>
      <c r="H294" s="19"/>
      <c r="I294" s="19"/>
      <c r="J294" s="19"/>
      <c r="K294" s="19"/>
      <c r="L294" s="19"/>
      <c r="M294" s="19"/>
      <c r="N294" s="19"/>
      <c r="O294" s="19"/>
      <c r="P294" s="19"/>
      <c r="Q294" s="19"/>
      <c r="R294" s="19"/>
    </row>
    <row r="295" spans="1:18" ht="12.75">
      <c r="A295" s="19"/>
      <c r="B295" s="19"/>
      <c r="C295" s="19"/>
      <c r="D295" s="19"/>
      <c r="E295" s="19"/>
      <c r="F295" s="19"/>
      <c r="G295" s="19"/>
      <c r="H295" s="19"/>
      <c r="I295" s="19"/>
      <c r="J295" s="19"/>
      <c r="K295" s="19"/>
      <c r="L295" s="19"/>
      <c r="M295" s="19"/>
      <c r="N295" s="19"/>
      <c r="O295" s="19"/>
      <c r="P295" s="19"/>
      <c r="Q295" s="19"/>
      <c r="R295" s="19"/>
    </row>
    <row r="296" spans="1:18" ht="12.75">
      <c r="A296" s="19"/>
      <c r="B296" s="19"/>
      <c r="C296" s="19"/>
      <c r="D296" s="19"/>
      <c r="E296" s="19"/>
      <c r="F296" s="19"/>
      <c r="G296" s="19"/>
      <c r="H296" s="19"/>
      <c r="I296" s="19"/>
      <c r="J296" s="19"/>
      <c r="K296" s="19"/>
      <c r="L296" s="19"/>
      <c r="M296" s="19"/>
      <c r="N296" s="19"/>
      <c r="O296" s="19"/>
      <c r="P296" s="19"/>
      <c r="Q296" s="19"/>
      <c r="R296" s="19"/>
    </row>
    <row r="297" spans="1:18" ht="12.75">
      <c r="A297" s="19"/>
      <c r="B297" s="19"/>
      <c r="C297" s="19"/>
      <c r="D297" s="19"/>
      <c r="E297" s="19"/>
      <c r="F297" s="19"/>
      <c r="G297" s="19"/>
      <c r="H297" s="19"/>
      <c r="I297" s="19"/>
      <c r="J297" s="19"/>
      <c r="K297" s="19"/>
      <c r="L297" s="19"/>
      <c r="M297" s="19"/>
      <c r="N297" s="19"/>
      <c r="O297" s="19"/>
      <c r="P297" s="19"/>
      <c r="Q297" s="19"/>
      <c r="R297" s="19"/>
    </row>
    <row r="298" spans="1:18" ht="12.75">
      <c r="A298" s="19"/>
      <c r="B298" s="19"/>
      <c r="C298" s="19"/>
      <c r="D298" s="19"/>
      <c r="E298" s="19"/>
      <c r="F298" s="19"/>
      <c r="G298" s="19"/>
      <c r="H298" s="19"/>
      <c r="I298" s="19"/>
      <c r="J298" s="19"/>
      <c r="K298" s="19"/>
      <c r="L298" s="19"/>
      <c r="M298" s="19"/>
      <c r="N298" s="19"/>
      <c r="O298" s="19"/>
      <c r="P298" s="19"/>
      <c r="Q298" s="19"/>
      <c r="R298" s="19"/>
    </row>
    <row r="299" spans="1:18" ht="12.75">
      <c r="A299" s="19"/>
      <c r="B299" s="19"/>
      <c r="C299" s="19"/>
      <c r="D299" s="19"/>
      <c r="E299" s="19"/>
      <c r="F299" s="19"/>
      <c r="G299" s="19"/>
      <c r="H299" s="19"/>
      <c r="I299" s="19"/>
      <c r="J299" s="19"/>
      <c r="K299" s="19"/>
      <c r="L299" s="19"/>
      <c r="M299" s="19"/>
      <c r="N299" s="19"/>
      <c r="O299" s="19"/>
      <c r="P299" s="19"/>
      <c r="Q299" s="19"/>
      <c r="R299" s="19"/>
    </row>
    <row r="300" spans="1:18" ht="12.75">
      <c r="A300" s="19"/>
      <c r="B300" s="19"/>
      <c r="C300" s="19"/>
      <c r="D300" s="19"/>
      <c r="E300" s="19"/>
      <c r="F300" s="19"/>
      <c r="G300" s="19"/>
      <c r="H300" s="19"/>
      <c r="I300" s="19"/>
      <c r="J300" s="19"/>
      <c r="K300" s="19"/>
      <c r="L300" s="19"/>
      <c r="M300" s="19"/>
      <c r="N300" s="19"/>
      <c r="O300" s="19"/>
      <c r="P300" s="19"/>
      <c r="Q300" s="19"/>
      <c r="R300" s="19"/>
    </row>
    <row r="301" spans="1:18" ht="12.75">
      <c r="A301" s="19"/>
      <c r="B301" s="19"/>
      <c r="C301" s="19"/>
      <c r="D301" s="19"/>
      <c r="E301" s="19"/>
      <c r="F301" s="19"/>
      <c r="G301" s="19"/>
      <c r="H301" s="19"/>
      <c r="I301" s="19"/>
      <c r="J301" s="19"/>
      <c r="K301" s="19"/>
      <c r="L301" s="19"/>
      <c r="M301" s="19"/>
      <c r="N301" s="19"/>
      <c r="O301" s="19"/>
      <c r="P301" s="19"/>
      <c r="Q301" s="19"/>
      <c r="R301" s="19"/>
    </row>
    <row r="302" spans="1:18" ht="12.75">
      <c r="A302" s="19"/>
      <c r="B302" s="19"/>
      <c r="C302" s="19"/>
      <c r="D302" s="19"/>
      <c r="E302" s="19"/>
      <c r="F302" s="19"/>
      <c r="G302" s="19"/>
      <c r="H302" s="19"/>
      <c r="I302" s="19"/>
      <c r="J302" s="19"/>
      <c r="K302" s="19"/>
      <c r="L302" s="19"/>
      <c r="M302" s="19"/>
      <c r="N302" s="19"/>
      <c r="O302" s="19"/>
      <c r="P302" s="19"/>
      <c r="Q302" s="19"/>
      <c r="R302" s="19"/>
    </row>
    <row r="303" spans="1:18" ht="12.75">
      <c r="A303" s="19"/>
      <c r="B303" s="19"/>
      <c r="C303" s="19"/>
      <c r="D303" s="19"/>
      <c r="E303" s="19"/>
      <c r="F303" s="19"/>
      <c r="G303" s="19"/>
      <c r="H303" s="19"/>
      <c r="I303" s="19"/>
      <c r="J303" s="19"/>
      <c r="K303" s="19"/>
      <c r="L303" s="19"/>
      <c r="M303" s="19"/>
      <c r="N303" s="19"/>
      <c r="O303" s="19"/>
      <c r="P303" s="19"/>
      <c r="Q303" s="19"/>
      <c r="R303" s="19"/>
    </row>
    <row r="304" spans="1:18" ht="12.75">
      <c r="A304" s="19"/>
      <c r="B304" s="19"/>
      <c r="C304" s="19"/>
      <c r="D304" s="19"/>
      <c r="E304" s="19"/>
      <c r="F304" s="19"/>
      <c r="G304" s="19"/>
      <c r="H304" s="19"/>
      <c r="I304" s="19"/>
      <c r="J304" s="19"/>
      <c r="K304" s="19"/>
      <c r="L304" s="19"/>
      <c r="M304" s="19"/>
      <c r="N304" s="19"/>
      <c r="O304" s="19"/>
      <c r="P304" s="19"/>
      <c r="Q304" s="19"/>
      <c r="R304" s="19"/>
    </row>
    <row r="305" spans="1:18" ht="12.75">
      <c r="A305" s="19"/>
      <c r="B305" s="19"/>
      <c r="C305" s="19"/>
      <c r="D305" s="19"/>
      <c r="E305" s="19"/>
      <c r="F305" s="19"/>
      <c r="G305" s="19"/>
      <c r="H305" s="19"/>
      <c r="I305" s="19"/>
      <c r="J305" s="19"/>
      <c r="K305" s="19"/>
      <c r="L305" s="19"/>
      <c r="M305" s="19"/>
      <c r="N305" s="19"/>
      <c r="O305" s="19"/>
      <c r="P305" s="19"/>
      <c r="Q305" s="19"/>
      <c r="R305" s="19"/>
    </row>
    <row r="306" spans="1:18" ht="12.75">
      <c r="A306" s="19"/>
      <c r="B306" s="19"/>
      <c r="C306" s="19"/>
      <c r="D306" s="19"/>
      <c r="E306" s="19"/>
      <c r="F306" s="19"/>
      <c r="G306" s="19"/>
      <c r="H306" s="19"/>
      <c r="I306" s="19"/>
      <c r="J306" s="19"/>
      <c r="K306" s="19"/>
      <c r="L306" s="19"/>
      <c r="M306" s="19"/>
      <c r="N306" s="19"/>
      <c r="O306" s="19"/>
      <c r="P306" s="19"/>
      <c r="Q306" s="19"/>
      <c r="R306" s="19"/>
    </row>
    <row r="307" spans="1:18" ht="12.75">
      <c r="A307" s="19"/>
      <c r="B307" s="19"/>
      <c r="C307" s="19"/>
      <c r="D307" s="19"/>
      <c r="E307" s="19"/>
      <c r="F307" s="19"/>
      <c r="G307" s="19"/>
      <c r="H307" s="19"/>
      <c r="I307" s="19"/>
      <c r="J307" s="19"/>
      <c r="K307" s="19"/>
      <c r="L307" s="19"/>
      <c r="M307" s="19"/>
      <c r="N307" s="19"/>
      <c r="O307" s="19"/>
      <c r="P307" s="19"/>
      <c r="Q307" s="19"/>
      <c r="R307" s="19"/>
    </row>
    <row r="308" spans="1:18" ht="12.75">
      <c r="A308" s="19"/>
      <c r="B308" s="19"/>
      <c r="C308" s="19"/>
      <c r="D308" s="19"/>
      <c r="E308" s="19"/>
      <c r="F308" s="19"/>
      <c r="G308" s="19"/>
      <c r="H308" s="19"/>
      <c r="I308" s="19"/>
      <c r="J308" s="19"/>
      <c r="K308" s="19"/>
      <c r="L308" s="19"/>
      <c r="M308" s="19"/>
      <c r="N308" s="19"/>
      <c r="O308" s="19"/>
      <c r="P308" s="19"/>
      <c r="Q308" s="19"/>
      <c r="R308" s="19"/>
    </row>
    <row r="309" spans="1:18" ht="12.75">
      <c r="A309" s="19"/>
      <c r="B309" s="19"/>
      <c r="C309" s="19"/>
      <c r="D309" s="19"/>
      <c r="E309" s="19"/>
      <c r="F309" s="19"/>
      <c r="G309" s="19"/>
      <c r="H309" s="19"/>
      <c r="I309" s="19"/>
      <c r="J309" s="19"/>
      <c r="K309" s="19"/>
      <c r="L309" s="19"/>
      <c r="M309" s="19"/>
      <c r="N309" s="19"/>
      <c r="O309" s="19"/>
      <c r="P309" s="19"/>
      <c r="Q309" s="19"/>
      <c r="R309" s="19"/>
    </row>
    <row r="310" spans="1:18" ht="12.75">
      <c r="A310" s="19"/>
      <c r="B310" s="19"/>
      <c r="C310" s="19"/>
      <c r="D310" s="19"/>
      <c r="E310" s="19"/>
      <c r="F310" s="19"/>
      <c r="G310" s="19"/>
      <c r="H310" s="19"/>
      <c r="I310" s="19"/>
      <c r="J310" s="19"/>
      <c r="K310" s="19"/>
      <c r="L310" s="19"/>
      <c r="M310" s="19"/>
      <c r="N310" s="19"/>
      <c r="O310" s="19"/>
      <c r="P310" s="19"/>
      <c r="Q310" s="19"/>
      <c r="R310" s="19"/>
    </row>
    <row r="311" spans="1:18" ht="12.75">
      <c r="A311" s="19"/>
      <c r="B311" s="19"/>
      <c r="C311" s="19"/>
      <c r="D311" s="19"/>
      <c r="E311" s="19"/>
      <c r="F311" s="19"/>
      <c r="G311" s="19"/>
      <c r="H311" s="19"/>
      <c r="I311" s="19"/>
      <c r="J311" s="19"/>
      <c r="K311" s="19"/>
      <c r="L311" s="19"/>
      <c r="M311" s="19"/>
      <c r="N311" s="19"/>
      <c r="O311" s="19"/>
      <c r="P311" s="19"/>
      <c r="Q311" s="19"/>
      <c r="R311" s="19"/>
    </row>
    <row r="312" spans="1:18" ht="12.75">
      <c r="A312" s="19"/>
      <c r="B312" s="19"/>
      <c r="C312" s="19"/>
      <c r="D312" s="19"/>
      <c r="E312" s="19"/>
      <c r="F312" s="19"/>
      <c r="G312" s="19"/>
      <c r="H312" s="19"/>
      <c r="I312" s="19"/>
      <c r="J312" s="19"/>
      <c r="K312" s="19"/>
      <c r="L312" s="19"/>
      <c r="M312" s="19"/>
      <c r="N312" s="19"/>
      <c r="O312" s="19"/>
      <c r="P312" s="19"/>
      <c r="Q312" s="19"/>
      <c r="R312" s="19"/>
    </row>
    <row r="313" spans="1:18" ht="12.75">
      <c r="A313" s="19"/>
      <c r="B313" s="19"/>
      <c r="C313" s="19"/>
      <c r="D313" s="19"/>
      <c r="E313" s="19"/>
      <c r="F313" s="19"/>
      <c r="G313" s="19"/>
      <c r="H313" s="19"/>
      <c r="I313" s="19"/>
      <c r="J313" s="19"/>
      <c r="K313" s="19"/>
      <c r="L313" s="19"/>
      <c r="M313" s="19"/>
      <c r="N313" s="19"/>
      <c r="O313" s="19"/>
      <c r="P313" s="19"/>
      <c r="Q313" s="19"/>
      <c r="R313" s="19"/>
    </row>
    <row r="314" spans="1:18" ht="12.75">
      <c r="A314" s="19"/>
      <c r="B314" s="19"/>
      <c r="C314" s="19"/>
      <c r="D314" s="19"/>
      <c r="E314" s="19"/>
      <c r="F314" s="19"/>
      <c r="G314" s="19"/>
      <c r="H314" s="19"/>
      <c r="I314" s="19"/>
      <c r="J314" s="19"/>
      <c r="K314" s="19"/>
      <c r="L314" s="19"/>
      <c r="M314" s="19"/>
      <c r="N314" s="19"/>
      <c r="O314" s="19"/>
      <c r="P314" s="19"/>
      <c r="Q314" s="19"/>
      <c r="R314" s="19"/>
    </row>
    <row r="315" spans="1:18" ht="12.75">
      <c r="A315" s="19"/>
      <c r="B315" s="19"/>
      <c r="C315" s="19"/>
      <c r="D315" s="19"/>
      <c r="E315" s="19"/>
      <c r="F315" s="19"/>
      <c r="G315" s="19"/>
      <c r="H315" s="19"/>
      <c r="I315" s="19"/>
      <c r="J315" s="19"/>
      <c r="K315" s="19"/>
      <c r="L315" s="19"/>
      <c r="M315" s="19"/>
      <c r="N315" s="19"/>
      <c r="O315" s="19"/>
      <c r="P315" s="19"/>
      <c r="Q315" s="19"/>
      <c r="R315" s="19"/>
    </row>
    <row r="316" spans="1:18" ht="12.75">
      <c r="A316" s="19"/>
      <c r="B316" s="19"/>
      <c r="C316" s="19"/>
      <c r="D316" s="19"/>
      <c r="E316" s="19"/>
      <c r="F316" s="19"/>
      <c r="G316" s="19"/>
      <c r="H316" s="19"/>
      <c r="I316" s="19"/>
      <c r="J316" s="19"/>
      <c r="K316" s="19"/>
      <c r="L316" s="19"/>
      <c r="M316" s="19"/>
      <c r="N316" s="19"/>
      <c r="O316" s="19"/>
      <c r="P316" s="19"/>
      <c r="Q316" s="19"/>
      <c r="R316" s="19"/>
    </row>
    <row r="317" spans="1:18" ht="12.75">
      <c r="A317" s="19"/>
      <c r="B317" s="19"/>
      <c r="C317" s="19"/>
      <c r="D317" s="19"/>
      <c r="E317" s="19"/>
      <c r="F317" s="19"/>
      <c r="G317" s="19"/>
      <c r="H317" s="19"/>
      <c r="I317" s="19"/>
      <c r="J317" s="19"/>
      <c r="K317" s="19"/>
      <c r="L317" s="19"/>
      <c r="M317" s="19"/>
      <c r="N317" s="19"/>
      <c r="O317" s="19"/>
      <c r="P317" s="19"/>
      <c r="Q317" s="19"/>
      <c r="R317" s="19"/>
    </row>
    <row r="318" spans="1:18" ht="12.75">
      <c r="A318" s="19"/>
      <c r="B318" s="19"/>
      <c r="C318" s="19"/>
      <c r="D318" s="19"/>
      <c r="E318" s="19"/>
      <c r="F318" s="19"/>
      <c r="G318" s="19"/>
      <c r="H318" s="19"/>
      <c r="I318" s="19"/>
      <c r="J318" s="19"/>
      <c r="K318" s="19"/>
      <c r="L318" s="19"/>
      <c r="M318" s="19"/>
      <c r="N318" s="19"/>
      <c r="O318" s="19"/>
      <c r="P318" s="19"/>
      <c r="Q318" s="19"/>
      <c r="R318" s="19"/>
    </row>
    <row r="319" spans="1:18" ht="12.75">
      <c r="A319" s="19"/>
      <c r="B319" s="19"/>
      <c r="C319" s="19"/>
      <c r="D319" s="19"/>
      <c r="E319" s="19"/>
      <c r="F319" s="19"/>
      <c r="G319" s="19"/>
      <c r="H319" s="19"/>
      <c r="I319" s="19"/>
      <c r="J319" s="19"/>
      <c r="K319" s="19"/>
      <c r="L319" s="19"/>
      <c r="M319" s="19"/>
      <c r="N319" s="19"/>
      <c r="O319" s="19"/>
      <c r="P319" s="19"/>
      <c r="Q319" s="19"/>
      <c r="R319" s="19"/>
    </row>
    <row r="320" spans="1:18" ht="12.75">
      <c r="A320" s="19"/>
      <c r="B320" s="19"/>
      <c r="C320" s="19"/>
      <c r="D320" s="19"/>
      <c r="E320" s="19"/>
      <c r="F320" s="19"/>
      <c r="G320" s="19"/>
      <c r="H320" s="19"/>
      <c r="I320" s="19"/>
      <c r="J320" s="19"/>
      <c r="K320" s="19"/>
      <c r="L320" s="19"/>
      <c r="M320" s="19"/>
      <c r="N320" s="19"/>
      <c r="O320" s="19"/>
      <c r="P320" s="19"/>
      <c r="Q320" s="19"/>
      <c r="R320" s="19"/>
    </row>
    <row r="321" spans="1:18" ht="12.75">
      <c r="A321" s="19"/>
      <c r="B321" s="19"/>
      <c r="C321" s="19"/>
      <c r="D321" s="19"/>
      <c r="E321" s="19"/>
      <c r="F321" s="19"/>
      <c r="G321" s="19"/>
      <c r="H321" s="19"/>
      <c r="I321" s="19"/>
      <c r="J321" s="19"/>
      <c r="K321" s="19"/>
      <c r="L321" s="19"/>
      <c r="M321" s="19"/>
      <c r="N321" s="19"/>
      <c r="O321" s="19"/>
      <c r="P321" s="19"/>
      <c r="Q321" s="19"/>
      <c r="R321" s="19"/>
    </row>
    <row r="322" spans="1:18" ht="12.75">
      <c r="A322" s="19"/>
      <c r="B322" s="19"/>
      <c r="C322" s="19"/>
      <c r="D322" s="19"/>
      <c r="E322" s="19"/>
      <c r="F322" s="19"/>
      <c r="G322" s="19"/>
      <c r="H322" s="19"/>
      <c r="I322" s="19"/>
      <c r="J322" s="19"/>
      <c r="K322" s="19"/>
      <c r="L322" s="19"/>
      <c r="M322" s="19"/>
      <c r="N322" s="19"/>
      <c r="O322" s="19"/>
      <c r="P322" s="19"/>
      <c r="Q322" s="19"/>
      <c r="R322" s="19"/>
    </row>
    <row r="323" spans="1:18" ht="12.75">
      <c r="A323" s="19"/>
      <c r="B323" s="19"/>
      <c r="C323" s="19"/>
      <c r="D323" s="19"/>
      <c r="E323" s="19"/>
      <c r="F323" s="19"/>
      <c r="G323" s="19"/>
      <c r="H323" s="19"/>
      <c r="I323" s="19"/>
      <c r="J323" s="19"/>
      <c r="K323" s="19"/>
      <c r="L323" s="19"/>
      <c r="M323" s="19"/>
      <c r="N323" s="19"/>
      <c r="O323" s="19"/>
      <c r="P323" s="19"/>
      <c r="Q323" s="19"/>
      <c r="R323" s="19"/>
    </row>
    <row r="324" spans="1:18" ht="12.75">
      <c r="A324" s="19"/>
      <c r="B324" s="19"/>
      <c r="C324" s="19"/>
      <c r="D324" s="19"/>
      <c r="E324" s="19"/>
      <c r="F324" s="19"/>
      <c r="G324" s="19"/>
      <c r="H324" s="19"/>
      <c r="I324" s="19"/>
      <c r="J324" s="19"/>
      <c r="K324" s="19"/>
      <c r="L324" s="19"/>
      <c r="M324" s="19"/>
      <c r="N324" s="19"/>
      <c r="O324" s="19"/>
      <c r="P324" s="19"/>
      <c r="Q324" s="19"/>
      <c r="R324" s="19"/>
    </row>
    <row r="325" spans="1:18" ht="12.75">
      <c r="A325" s="19"/>
      <c r="B325" s="19"/>
      <c r="C325" s="19"/>
      <c r="D325" s="19"/>
      <c r="E325" s="19"/>
      <c r="F325" s="19"/>
      <c r="G325" s="19"/>
      <c r="H325" s="19"/>
      <c r="I325" s="19"/>
      <c r="J325" s="19"/>
      <c r="K325" s="19"/>
      <c r="L325" s="19"/>
      <c r="M325" s="19"/>
      <c r="N325" s="19"/>
      <c r="O325" s="19"/>
      <c r="P325" s="19"/>
      <c r="Q325" s="19"/>
      <c r="R325" s="19"/>
    </row>
    <row r="326" spans="1:18" ht="12.75">
      <c r="A326" s="19"/>
      <c r="B326" s="19"/>
      <c r="C326" s="19"/>
      <c r="D326" s="19"/>
      <c r="E326" s="19"/>
      <c r="F326" s="19"/>
      <c r="G326" s="19"/>
      <c r="H326" s="19"/>
      <c r="I326" s="19"/>
      <c r="J326" s="19"/>
      <c r="K326" s="19"/>
      <c r="L326" s="19"/>
      <c r="M326" s="19"/>
      <c r="N326" s="19"/>
      <c r="O326" s="19"/>
      <c r="P326" s="19"/>
      <c r="Q326" s="19"/>
      <c r="R326" s="19"/>
    </row>
    <row r="327" spans="1:18" ht="12.75">
      <c r="A327" s="19"/>
      <c r="B327" s="19"/>
      <c r="C327" s="19"/>
      <c r="D327" s="19"/>
      <c r="E327" s="19"/>
      <c r="F327" s="19"/>
      <c r="G327" s="19"/>
      <c r="H327" s="19"/>
      <c r="I327" s="19"/>
      <c r="J327" s="19"/>
      <c r="K327" s="19"/>
      <c r="L327" s="19"/>
      <c r="M327" s="19"/>
      <c r="N327" s="19"/>
      <c r="O327" s="19"/>
      <c r="P327" s="19"/>
      <c r="Q327" s="19"/>
      <c r="R327" s="19"/>
    </row>
    <row r="328" spans="1:18" ht="12.75">
      <c r="A328" s="19"/>
      <c r="B328" s="19"/>
      <c r="C328" s="19"/>
      <c r="D328" s="19"/>
      <c r="E328" s="19"/>
      <c r="F328" s="19"/>
      <c r="G328" s="19"/>
      <c r="H328" s="19"/>
      <c r="I328" s="19"/>
      <c r="J328" s="19"/>
      <c r="K328" s="19"/>
      <c r="L328" s="19"/>
      <c r="M328" s="19"/>
      <c r="N328" s="19"/>
      <c r="O328" s="19"/>
      <c r="P328" s="19"/>
      <c r="Q328" s="19"/>
      <c r="R328" s="19"/>
    </row>
    <row r="329" spans="1:18" ht="12.75">
      <c r="A329" s="19"/>
      <c r="B329" s="19"/>
      <c r="C329" s="19"/>
      <c r="D329" s="19"/>
      <c r="E329" s="19"/>
      <c r="F329" s="19"/>
      <c r="G329" s="19"/>
      <c r="H329" s="19"/>
      <c r="I329" s="19"/>
      <c r="J329" s="19"/>
      <c r="K329" s="19"/>
      <c r="L329" s="19"/>
      <c r="M329" s="19"/>
      <c r="N329" s="19"/>
      <c r="O329" s="19"/>
      <c r="P329" s="19"/>
      <c r="Q329" s="19"/>
      <c r="R329" s="19"/>
    </row>
    <row r="330" spans="1:18" ht="12.75">
      <c r="A330" s="19"/>
      <c r="B330" s="19"/>
      <c r="C330" s="19"/>
      <c r="D330" s="19"/>
      <c r="E330" s="19"/>
      <c r="F330" s="19"/>
      <c r="G330" s="19"/>
      <c r="H330" s="19"/>
      <c r="I330" s="19"/>
      <c r="J330" s="19"/>
      <c r="K330" s="19"/>
      <c r="L330" s="19"/>
      <c r="M330" s="19"/>
      <c r="N330" s="19"/>
      <c r="O330" s="19"/>
      <c r="P330" s="19"/>
      <c r="Q330" s="19"/>
      <c r="R330" s="19"/>
    </row>
    <row r="331" spans="1:18" ht="12.75">
      <c r="A331" s="19"/>
      <c r="B331" s="19"/>
      <c r="C331" s="19"/>
      <c r="D331" s="19"/>
      <c r="E331" s="19"/>
      <c r="F331" s="19"/>
      <c r="G331" s="19"/>
      <c r="H331" s="19"/>
      <c r="I331" s="19"/>
      <c r="J331" s="19"/>
      <c r="K331" s="19"/>
      <c r="L331" s="19"/>
      <c r="M331" s="19"/>
      <c r="N331" s="19"/>
      <c r="O331" s="19"/>
      <c r="P331" s="19"/>
      <c r="Q331" s="19"/>
      <c r="R331" s="19"/>
    </row>
    <row r="332" spans="1:18" ht="12.75">
      <c r="A332" s="19"/>
      <c r="B332" s="19"/>
      <c r="C332" s="19"/>
      <c r="D332" s="19"/>
      <c r="E332" s="19"/>
      <c r="F332" s="19"/>
      <c r="G332" s="19"/>
      <c r="H332" s="19"/>
      <c r="I332" s="19"/>
      <c r="J332" s="19"/>
      <c r="K332" s="19"/>
      <c r="L332" s="19"/>
      <c r="M332" s="19"/>
      <c r="N332" s="19"/>
      <c r="O332" s="19"/>
      <c r="P332" s="19"/>
      <c r="Q332" s="19"/>
      <c r="R332" s="19"/>
    </row>
    <row r="333" spans="1:18" ht="12.75">
      <c r="A333" s="19"/>
      <c r="B333" s="19"/>
      <c r="C333" s="19"/>
      <c r="D333" s="19"/>
      <c r="E333" s="19"/>
      <c r="F333" s="19"/>
      <c r="G333" s="19"/>
      <c r="H333" s="19"/>
      <c r="I333" s="19"/>
      <c r="J333" s="19"/>
      <c r="K333" s="19"/>
      <c r="L333" s="19"/>
      <c r="M333" s="19"/>
      <c r="N333" s="19"/>
      <c r="O333" s="19"/>
      <c r="P333" s="19"/>
      <c r="Q333" s="19"/>
      <c r="R333" s="19"/>
    </row>
    <row r="334" spans="1:18" ht="12.75">
      <c r="A334" s="19"/>
      <c r="B334" s="19"/>
      <c r="C334" s="19"/>
      <c r="D334" s="19"/>
      <c r="E334" s="19"/>
      <c r="F334" s="19"/>
      <c r="G334" s="19"/>
      <c r="H334" s="19"/>
      <c r="I334" s="19"/>
      <c r="J334" s="19"/>
      <c r="K334" s="19"/>
      <c r="L334" s="19"/>
      <c r="M334" s="19"/>
      <c r="N334" s="19"/>
      <c r="O334" s="19"/>
      <c r="P334" s="19"/>
      <c r="Q334" s="19"/>
      <c r="R334" s="19"/>
    </row>
    <row r="335" spans="1:18" ht="12.75">
      <c r="A335" s="19"/>
      <c r="B335" s="19"/>
      <c r="C335" s="19"/>
      <c r="D335" s="19"/>
      <c r="E335" s="19"/>
      <c r="F335" s="19"/>
      <c r="G335" s="19"/>
      <c r="H335" s="19"/>
      <c r="I335" s="19"/>
      <c r="J335" s="19"/>
      <c r="K335" s="19"/>
      <c r="L335" s="19"/>
      <c r="M335" s="19"/>
      <c r="N335" s="19"/>
      <c r="O335" s="19"/>
      <c r="P335" s="19"/>
      <c r="Q335" s="19"/>
      <c r="R335" s="19"/>
    </row>
    <row r="336" spans="1:18" ht="12.75">
      <c r="A336" s="19"/>
      <c r="B336" s="19"/>
      <c r="C336" s="19"/>
      <c r="D336" s="19"/>
      <c r="E336" s="19"/>
      <c r="F336" s="19"/>
      <c r="G336" s="19"/>
      <c r="H336" s="19"/>
      <c r="I336" s="19"/>
      <c r="J336" s="19"/>
      <c r="K336" s="19"/>
      <c r="L336" s="19"/>
      <c r="M336" s="19"/>
      <c r="N336" s="19"/>
      <c r="O336" s="19"/>
      <c r="P336" s="19"/>
      <c r="Q336" s="19"/>
      <c r="R336" s="19"/>
    </row>
    <row r="337" spans="1:18" ht="12.75">
      <c r="A337" s="19"/>
      <c r="B337" s="19"/>
      <c r="C337" s="19"/>
      <c r="D337" s="19"/>
      <c r="E337" s="19"/>
      <c r="F337" s="19"/>
      <c r="G337" s="19"/>
      <c r="H337" s="19"/>
      <c r="I337" s="19"/>
      <c r="J337" s="19"/>
      <c r="K337" s="19"/>
      <c r="L337" s="19"/>
      <c r="M337" s="19"/>
      <c r="N337" s="19"/>
      <c r="O337" s="19"/>
      <c r="P337" s="19"/>
      <c r="Q337" s="19"/>
      <c r="R337" s="19"/>
    </row>
    <row r="338" spans="1:18" ht="12.75">
      <c r="A338" s="19"/>
      <c r="B338" s="19"/>
      <c r="C338" s="19"/>
      <c r="D338" s="19"/>
      <c r="E338" s="19"/>
      <c r="F338" s="19"/>
      <c r="G338" s="19"/>
      <c r="H338" s="19"/>
      <c r="I338" s="19"/>
      <c r="J338" s="19"/>
      <c r="K338" s="19"/>
      <c r="L338" s="19"/>
      <c r="M338" s="19"/>
      <c r="N338" s="19"/>
      <c r="O338" s="19"/>
      <c r="P338" s="19"/>
      <c r="Q338" s="19"/>
      <c r="R338" s="19"/>
    </row>
    <row r="339" spans="1:18" ht="12.75">
      <c r="A339" s="19"/>
      <c r="B339" s="19"/>
      <c r="C339" s="19"/>
      <c r="D339" s="19"/>
      <c r="E339" s="19"/>
      <c r="F339" s="19"/>
      <c r="G339" s="19"/>
      <c r="H339" s="19"/>
      <c r="I339" s="19"/>
      <c r="J339" s="19"/>
      <c r="K339" s="19"/>
      <c r="L339" s="19"/>
      <c r="M339" s="19"/>
      <c r="N339" s="19"/>
      <c r="O339" s="19"/>
      <c r="P339" s="19"/>
      <c r="Q339" s="19"/>
      <c r="R339" s="19"/>
    </row>
    <row r="340" spans="1:18" ht="12.75">
      <c r="A340" s="19"/>
      <c r="B340" s="19"/>
      <c r="C340" s="19"/>
      <c r="D340" s="19"/>
      <c r="E340" s="19"/>
      <c r="F340" s="19"/>
      <c r="G340" s="19"/>
      <c r="H340" s="19"/>
      <c r="I340" s="19"/>
      <c r="J340" s="19"/>
      <c r="K340" s="19"/>
      <c r="L340" s="19"/>
      <c r="M340" s="19"/>
      <c r="N340" s="19"/>
      <c r="O340" s="19"/>
      <c r="P340" s="19"/>
      <c r="Q340" s="19"/>
      <c r="R340" s="19"/>
    </row>
    <row r="341" spans="1:18" ht="12.75">
      <c r="A341" s="19"/>
      <c r="B341" s="19"/>
      <c r="C341" s="19"/>
      <c r="D341" s="19"/>
      <c r="E341" s="19"/>
      <c r="F341" s="19"/>
      <c r="G341" s="19"/>
      <c r="H341" s="19"/>
      <c r="I341" s="19"/>
      <c r="J341" s="19"/>
      <c r="K341" s="19"/>
      <c r="L341" s="19"/>
      <c r="M341" s="19"/>
      <c r="N341" s="19"/>
      <c r="O341" s="19"/>
      <c r="P341" s="19"/>
      <c r="Q341" s="19"/>
      <c r="R341" s="19"/>
    </row>
    <row r="342" spans="1:18" ht="12.75">
      <c r="A342" s="19"/>
      <c r="B342" s="19"/>
      <c r="C342" s="19"/>
      <c r="D342" s="19"/>
      <c r="E342" s="19"/>
      <c r="F342" s="19"/>
      <c r="G342" s="19"/>
      <c r="H342" s="19"/>
      <c r="I342" s="19"/>
      <c r="J342" s="19"/>
      <c r="K342" s="19"/>
      <c r="L342" s="19"/>
      <c r="M342" s="19"/>
      <c r="N342" s="19"/>
      <c r="O342" s="19"/>
      <c r="P342" s="19"/>
      <c r="Q342" s="19"/>
      <c r="R342" s="19"/>
    </row>
    <row r="343" spans="1:18" ht="12.75">
      <c r="A343" s="19"/>
      <c r="B343" s="19"/>
      <c r="C343" s="19"/>
      <c r="D343" s="19"/>
      <c r="E343" s="19"/>
      <c r="F343" s="19"/>
      <c r="G343" s="19"/>
      <c r="H343" s="19"/>
      <c r="I343" s="19"/>
      <c r="J343" s="19"/>
      <c r="K343" s="19"/>
      <c r="L343" s="19"/>
      <c r="M343" s="19"/>
      <c r="N343" s="19"/>
      <c r="O343" s="19"/>
      <c r="P343" s="19"/>
      <c r="Q343" s="19"/>
      <c r="R343" s="19"/>
    </row>
    <row r="344" spans="1:18" ht="12.75">
      <c r="A344" s="19"/>
      <c r="B344" s="19"/>
      <c r="C344" s="19"/>
      <c r="D344" s="19"/>
      <c r="E344" s="19"/>
      <c r="F344" s="19"/>
      <c r="G344" s="19"/>
      <c r="H344" s="19"/>
      <c r="I344" s="19"/>
      <c r="J344" s="19"/>
      <c r="K344" s="19"/>
      <c r="L344" s="19"/>
      <c r="M344" s="19"/>
      <c r="N344" s="19"/>
      <c r="O344" s="19"/>
      <c r="P344" s="19"/>
      <c r="Q344" s="19"/>
      <c r="R344" s="19"/>
    </row>
    <row r="345" spans="1:18" ht="12.75">
      <c r="A345" s="19"/>
      <c r="B345" s="19"/>
      <c r="C345" s="19"/>
      <c r="D345" s="19"/>
      <c r="E345" s="19"/>
      <c r="F345" s="19"/>
      <c r="G345" s="19"/>
      <c r="H345" s="19"/>
      <c r="I345" s="19"/>
      <c r="J345" s="19"/>
      <c r="K345" s="19"/>
      <c r="L345" s="19"/>
      <c r="M345" s="19"/>
      <c r="N345" s="19"/>
      <c r="O345" s="19"/>
      <c r="P345" s="19"/>
      <c r="Q345" s="19"/>
      <c r="R345" s="19"/>
    </row>
    <row r="346" spans="1:18" ht="12.75">
      <c r="A346" s="19"/>
      <c r="B346" s="19"/>
      <c r="C346" s="19"/>
      <c r="D346" s="19"/>
      <c r="E346" s="19"/>
      <c r="F346" s="19"/>
      <c r="G346" s="19"/>
      <c r="H346" s="19"/>
      <c r="I346" s="19"/>
      <c r="J346" s="19"/>
      <c r="K346" s="19"/>
      <c r="L346" s="19"/>
      <c r="M346" s="19"/>
      <c r="N346" s="19"/>
      <c r="O346" s="19"/>
      <c r="P346" s="19"/>
      <c r="Q346" s="19"/>
      <c r="R346" s="19"/>
    </row>
    <row r="347" spans="1:18" ht="12.75">
      <c r="A347" s="19"/>
      <c r="B347" s="19"/>
      <c r="C347" s="19"/>
      <c r="D347" s="19"/>
      <c r="E347" s="19"/>
      <c r="F347" s="19"/>
      <c r="G347" s="19"/>
      <c r="H347" s="19"/>
      <c r="I347" s="19"/>
      <c r="J347" s="19"/>
      <c r="K347" s="19"/>
      <c r="L347" s="19"/>
      <c r="M347" s="19"/>
      <c r="N347" s="19"/>
      <c r="O347" s="19"/>
      <c r="P347" s="19"/>
      <c r="Q347" s="19"/>
      <c r="R347" s="19"/>
    </row>
    <row r="348" spans="1:18" ht="12.75">
      <c r="A348" s="19"/>
      <c r="B348" s="19"/>
      <c r="C348" s="19"/>
      <c r="D348" s="19"/>
      <c r="E348" s="19"/>
      <c r="F348" s="19"/>
      <c r="G348" s="19"/>
      <c r="H348" s="19"/>
      <c r="I348" s="19"/>
      <c r="J348" s="19"/>
      <c r="K348" s="19"/>
      <c r="L348" s="19"/>
      <c r="M348" s="19"/>
      <c r="N348" s="19"/>
      <c r="O348" s="19"/>
      <c r="P348" s="19"/>
      <c r="Q348" s="19"/>
      <c r="R348" s="19"/>
    </row>
    <row r="349" spans="1:18" ht="12.75">
      <c r="A349" s="19"/>
      <c r="B349" s="19"/>
      <c r="C349" s="19"/>
      <c r="D349" s="19"/>
      <c r="E349" s="19"/>
      <c r="F349" s="19"/>
      <c r="G349" s="19"/>
      <c r="H349" s="19"/>
      <c r="I349" s="19"/>
      <c r="J349" s="19"/>
      <c r="K349" s="19"/>
      <c r="L349" s="19"/>
      <c r="M349" s="19"/>
      <c r="N349" s="19"/>
      <c r="O349" s="19"/>
      <c r="P349" s="19"/>
      <c r="Q349" s="19"/>
      <c r="R349" s="19"/>
    </row>
    <row r="350" spans="1:18" ht="12.75">
      <c r="A350" s="19"/>
      <c r="B350" s="19"/>
      <c r="C350" s="19"/>
      <c r="D350" s="19"/>
      <c r="E350" s="19"/>
      <c r="F350" s="19"/>
      <c r="G350" s="19"/>
      <c r="H350" s="19"/>
      <c r="I350" s="19"/>
      <c r="J350" s="19"/>
      <c r="K350" s="19"/>
      <c r="L350" s="19"/>
      <c r="M350" s="19"/>
      <c r="N350" s="19"/>
      <c r="O350" s="19"/>
      <c r="P350" s="19"/>
      <c r="Q350" s="19"/>
      <c r="R350" s="19"/>
    </row>
    <row r="351" spans="1:18" ht="12.75">
      <c r="A351" s="19"/>
      <c r="B351" s="19"/>
      <c r="C351" s="19"/>
      <c r="D351" s="19"/>
      <c r="E351" s="19"/>
      <c r="F351" s="19"/>
      <c r="G351" s="19"/>
      <c r="H351" s="19"/>
      <c r="I351" s="19"/>
      <c r="J351" s="19"/>
      <c r="K351" s="19"/>
      <c r="L351" s="19"/>
      <c r="M351" s="19"/>
      <c r="N351" s="19"/>
      <c r="O351" s="19"/>
      <c r="P351" s="19"/>
      <c r="Q351" s="19"/>
      <c r="R351" s="19"/>
    </row>
    <row r="352" spans="1:18" ht="12.75">
      <c r="A352" s="19"/>
      <c r="B352" s="19"/>
      <c r="C352" s="19"/>
      <c r="D352" s="19"/>
      <c r="E352" s="19"/>
      <c r="F352" s="19"/>
      <c r="G352" s="19"/>
      <c r="H352" s="19"/>
      <c r="I352" s="19"/>
      <c r="J352" s="19"/>
      <c r="K352" s="19"/>
      <c r="L352" s="19"/>
      <c r="M352" s="19"/>
      <c r="N352" s="19"/>
      <c r="O352" s="19"/>
      <c r="P352" s="19"/>
      <c r="Q352" s="19"/>
      <c r="R352" s="19"/>
    </row>
    <row r="353" spans="1:18" ht="12.75">
      <c r="A353" s="19"/>
      <c r="B353" s="19"/>
      <c r="C353" s="19"/>
      <c r="D353" s="19"/>
      <c r="E353" s="19"/>
      <c r="F353" s="19"/>
      <c r="G353" s="19"/>
      <c r="H353" s="19"/>
      <c r="I353" s="19"/>
      <c r="J353" s="19"/>
      <c r="K353" s="19"/>
      <c r="L353" s="19"/>
      <c r="M353" s="19"/>
      <c r="N353" s="19"/>
      <c r="O353" s="19"/>
      <c r="P353" s="19"/>
      <c r="Q353" s="19"/>
      <c r="R353" s="19"/>
    </row>
    <row r="354" spans="1:18" ht="12.75">
      <c r="A354" s="19"/>
      <c r="B354" s="19"/>
      <c r="C354" s="19"/>
      <c r="D354" s="19"/>
      <c r="E354" s="19"/>
      <c r="F354" s="19"/>
      <c r="G354" s="19"/>
      <c r="H354" s="19"/>
      <c r="I354" s="19"/>
      <c r="J354" s="19"/>
      <c r="K354" s="19"/>
      <c r="L354" s="19"/>
      <c r="M354" s="19"/>
      <c r="N354" s="19"/>
      <c r="O354" s="19"/>
      <c r="P354" s="19"/>
      <c r="Q354" s="19"/>
      <c r="R354" s="19"/>
    </row>
    <row r="355" spans="1:18" ht="12.75">
      <c r="A355" s="19"/>
      <c r="B355" s="19"/>
      <c r="C355" s="19"/>
      <c r="D355" s="19"/>
      <c r="E355" s="19"/>
      <c r="F355" s="19"/>
      <c r="G355" s="19"/>
      <c r="H355" s="19"/>
      <c r="I355" s="19"/>
      <c r="J355" s="19"/>
      <c r="K355" s="19"/>
      <c r="L355" s="19"/>
      <c r="M355" s="19"/>
      <c r="N355" s="19"/>
      <c r="O355" s="19"/>
      <c r="P355" s="19"/>
      <c r="Q355" s="19"/>
      <c r="R355" s="19"/>
    </row>
    <row r="356" spans="1:18" ht="12.75">
      <c r="A356" s="19"/>
      <c r="B356" s="19"/>
      <c r="C356" s="19"/>
      <c r="D356" s="19"/>
      <c r="E356" s="19"/>
      <c r="F356" s="19"/>
      <c r="G356" s="19"/>
      <c r="H356" s="19"/>
      <c r="I356" s="19"/>
      <c r="J356" s="19"/>
      <c r="K356" s="19"/>
      <c r="L356" s="19"/>
      <c r="M356" s="19"/>
      <c r="N356" s="19"/>
      <c r="O356" s="19"/>
      <c r="P356" s="19"/>
      <c r="Q356" s="19"/>
      <c r="R356" s="19"/>
    </row>
    <row r="357" spans="1:18" ht="12.75">
      <c r="A357" s="19"/>
      <c r="B357" s="19"/>
      <c r="C357" s="19"/>
      <c r="D357" s="19"/>
      <c r="E357" s="19"/>
      <c r="F357" s="19"/>
      <c r="G357" s="19"/>
      <c r="H357" s="19"/>
      <c r="I357" s="19"/>
      <c r="J357" s="19"/>
      <c r="K357" s="19"/>
      <c r="L357" s="19"/>
      <c r="M357" s="19"/>
      <c r="N357" s="19"/>
      <c r="O357" s="19"/>
      <c r="P357" s="19"/>
      <c r="Q357" s="19"/>
      <c r="R357" s="19"/>
    </row>
    <row r="358" spans="1:18" ht="12.75">
      <c r="A358" s="19"/>
      <c r="B358" s="19"/>
      <c r="C358" s="19"/>
      <c r="D358" s="19"/>
      <c r="E358" s="19"/>
      <c r="F358" s="19"/>
      <c r="G358" s="19"/>
      <c r="H358" s="19"/>
      <c r="I358" s="19"/>
      <c r="J358" s="19"/>
      <c r="K358" s="19"/>
      <c r="L358" s="19"/>
      <c r="M358" s="19"/>
      <c r="N358" s="19"/>
      <c r="O358" s="19"/>
      <c r="P358" s="19"/>
      <c r="Q358" s="19"/>
      <c r="R358" s="19"/>
    </row>
    <row r="359" spans="1:18" ht="12.75">
      <c r="A359" s="19"/>
      <c r="B359" s="19"/>
      <c r="C359" s="19"/>
      <c r="D359" s="19"/>
      <c r="E359" s="19"/>
      <c r="F359" s="19"/>
      <c r="G359" s="19"/>
      <c r="H359" s="19"/>
      <c r="I359" s="19"/>
      <c r="J359" s="19"/>
      <c r="K359" s="19"/>
      <c r="L359" s="19"/>
      <c r="M359" s="19"/>
      <c r="N359" s="19"/>
      <c r="O359" s="19"/>
      <c r="P359" s="19"/>
      <c r="Q359" s="19"/>
      <c r="R359" s="19"/>
    </row>
    <row r="360" spans="1:18" ht="12.75">
      <c r="A360" s="19"/>
      <c r="B360" s="19"/>
      <c r="C360" s="19"/>
      <c r="D360" s="19"/>
      <c r="E360" s="19"/>
      <c r="F360" s="19"/>
      <c r="G360" s="19"/>
      <c r="H360" s="19"/>
      <c r="I360" s="19"/>
      <c r="J360" s="19"/>
      <c r="K360" s="19"/>
      <c r="L360" s="19"/>
      <c r="M360" s="19"/>
      <c r="N360" s="19"/>
      <c r="O360" s="19"/>
      <c r="P360" s="19"/>
      <c r="Q360" s="19"/>
      <c r="R360" s="19"/>
    </row>
    <row r="361" spans="1:18" ht="12.75">
      <c r="A361" s="19"/>
      <c r="B361" s="19"/>
      <c r="C361" s="19"/>
      <c r="D361" s="19"/>
      <c r="E361" s="19"/>
      <c r="F361" s="19"/>
      <c r="G361" s="19"/>
      <c r="H361" s="19"/>
      <c r="I361" s="19"/>
      <c r="J361" s="19"/>
      <c r="K361" s="19"/>
      <c r="L361" s="19"/>
      <c r="M361" s="19"/>
      <c r="N361" s="19"/>
      <c r="O361" s="19"/>
      <c r="P361" s="19"/>
      <c r="Q361" s="19"/>
      <c r="R361" s="19"/>
    </row>
    <row r="362" spans="1:18" ht="12.75">
      <c r="A362" s="19"/>
      <c r="B362" s="19"/>
      <c r="C362" s="19"/>
      <c r="D362" s="19"/>
      <c r="E362" s="19"/>
      <c r="F362" s="19"/>
      <c r="G362" s="19"/>
      <c r="H362" s="19"/>
      <c r="I362" s="19"/>
      <c r="J362" s="19"/>
      <c r="K362" s="19"/>
      <c r="L362" s="19"/>
      <c r="M362" s="19"/>
      <c r="N362" s="19"/>
      <c r="O362" s="19"/>
      <c r="P362" s="19"/>
      <c r="Q362" s="19"/>
      <c r="R362" s="19"/>
    </row>
    <row r="363" spans="1:18" ht="12.75">
      <c r="A363" s="19"/>
      <c r="B363" s="19"/>
      <c r="C363" s="19"/>
      <c r="D363" s="19"/>
      <c r="E363" s="19"/>
      <c r="F363" s="19"/>
      <c r="G363" s="19"/>
      <c r="H363" s="19"/>
      <c r="I363" s="19"/>
      <c r="J363" s="19"/>
      <c r="K363" s="19"/>
      <c r="L363" s="19"/>
      <c r="M363" s="19"/>
      <c r="N363" s="19"/>
      <c r="O363" s="19"/>
      <c r="P363" s="19"/>
      <c r="Q363" s="19"/>
      <c r="R363" s="19"/>
    </row>
    <row r="364" spans="1:18" ht="12.75">
      <c r="A364" s="19"/>
      <c r="B364" s="19"/>
      <c r="C364" s="19"/>
      <c r="D364" s="19"/>
      <c r="E364" s="19"/>
      <c r="F364" s="19"/>
      <c r="G364" s="19"/>
      <c r="H364" s="19"/>
      <c r="I364" s="19"/>
      <c r="J364" s="19"/>
      <c r="K364" s="19"/>
      <c r="L364" s="19"/>
      <c r="M364" s="19"/>
      <c r="N364" s="19"/>
      <c r="O364" s="19"/>
      <c r="P364" s="19"/>
      <c r="Q364" s="19"/>
      <c r="R364" s="19"/>
    </row>
    <row r="365" spans="1:18" ht="12.75">
      <c r="A365" s="19"/>
      <c r="B365" s="19"/>
      <c r="C365" s="19"/>
      <c r="D365" s="19"/>
      <c r="E365" s="19"/>
      <c r="F365" s="19"/>
      <c r="G365" s="19"/>
      <c r="H365" s="19"/>
      <c r="I365" s="19"/>
      <c r="J365" s="19"/>
      <c r="K365" s="19"/>
      <c r="L365" s="19"/>
      <c r="M365" s="19"/>
      <c r="N365" s="19"/>
      <c r="O365" s="19"/>
      <c r="P365" s="19"/>
      <c r="Q365" s="19"/>
      <c r="R365" s="19"/>
    </row>
    <row r="366" spans="1:18" ht="12.75">
      <c r="A366" s="19"/>
      <c r="B366" s="19"/>
      <c r="C366" s="19"/>
      <c r="D366" s="19"/>
      <c r="E366" s="19"/>
      <c r="F366" s="19"/>
      <c r="G366" s="19"/>
      <c r="H366" s="19"/>
      <c r="I366" s="19"/>
      <c r="J366" s="19"/>
      <c r="K366" s="19"/>
      <c r="L366" s="19"/>
      <c r="M366" s="19"/>
      <c r="N366" s="19"/>
      <c r="O366" s="19"/>
      <c r="P366" s="19"/>
      <c r="Q366" s="19"/>
      <c r="R366" s="19"/>
    </row>
    <row r="367" spans="1:18" ht="12.75">
      <c r="A367" s="19"/>
      <c r="B367" s="19"/>
      <c r="C367" s="19"/>
      <c r="D367" s="19"/>
      <c r="E367" s="19"/>
      <c r="F367" s="19"/>
      <c r="G367" s="19"/>
      <c r="H367" s="19"/>
      <c r="I367" s="19"/>
      <c r="J367" s="19"/>
      <c r="K367" s="19"/>
      <c r="L367" s="19"/>
      <c r="M367" s="19"/>
      <c r="N367" s="19"/>
      <c r="O367" s="19"/>
      <c r="P367" s="19"/>
      <c r="Q367" s="19"/>
      <c r="R367" s="19"/>
    </row>
  </sheetData>
  <sheetProtection password="8CB1" sheet="1" objects="1" scenarios="1"/>
  <mergeCells count="152">
    <mergeCell ref="O39:P39"/>
    <mergeCell ref="Q39:R39"/>
    <mergeCell ref="G39:H39"/>
    <mergeCell ref="I39:J39"/>
    <mergeCell ref="K39:L39"/>
    <mergeCell ref="M39:N39"/>
    <mergeCell ref="P27:Q27"/>
    <mergeCell ref="P28:Q28"/>
    <mergeCell ref="P29:Q29"/>
    <mergeCell ref="A27:M27"/>
    <mergeCell ref="N27:O27"/>
    <mergeCell ref="A28:M28"/>
    <mergeCell ref="N28:O28"/>
    <mergeCell ref="A29:M29"/>
    <mergeCell ref="N29:O29"/>
    <mergeCell ref="A23:F23"/>
    <mergeCell ref="I23:J23"/>
    <mergeCell ref="K23:L23"/>
    <mergeCell ref="M23:N23"/>
    <mergeCell ref="M25:N25"/>
    <mergeCell ref="O25:P26"/>
    <mergeCell ref="I26:J26"/>
    <mergeCell ref="K26:L26"/>
    <mergeCell ref="M26:N26"/>
    <mergeCell ref="O19:P20"/>
    <mergeCell ref="I20:J20"/>
    <mergeCell ref="K20:L20"/>
    <mergeCell ref="M20:N20"/>
    <mergeCell ref="G17:H20"/>
    <mergeCell ref="M22:N22"/>
    <mergeCell ref="O22:P23"/>
    <mergeCell ref="G16:H16"/>
    <mergeCell ref="I16:J16"/>
    <mergeCell ref="K16:L16"/>
    <mergeCell ref="M16:N16"/>
    <mergeCell ref="K15:L15"/>
    <mergeCell ref="K19:L19"/>
    <mergeCell ref="M19:N19"/>
    <mergeCell ref="G13:H13"/>
    <mergeCell ref="I13:J13"/>
    <mergeCell ref="K13:L13"/>
    <mergeCell ref="M15:N15"/>
    <mergeCell ref="M13:N13"/>
    <mergeCell ref="G15:H15"/>
    <mergeCell ref="G14:H14"/>
    <mergeCell ref="I14:J14"/>
    <mergeCell ref="M14:N14"/>
    <mergeCell ref="I15:J15"/>
    <mergeCell ref="O10:P10"/>
    <mergeCell ref="Q10:R10"/>
    <mergeCell ref="G9:H9"/>
    <mergeCell ref="I9:J9"/>
    <mergeCell ref="G12:H12"/>
    <mergeCell ref="I12:J12"/>
    <mergeCell ref="K12:L12"/>
    <mergeCell ref="M12:N12"/>
    <mergeCell ref="O7:P7"/>
    <mergeCell ref="K7:L7"/>
    <mergeCell ref="M7:N7"/>
    <mergeCell ref="O9:P9"/>
    <mergeCell ref="Q9:R9"/>
    <mergeCell ref="A10:F10"/>
    <mergeCell ref="G10:H10"/>
    <mergeCell ref="I10:J10"/>
    <mergeCell ref="K10:L10"/>
    <mergeCell ref="M10:N10"/>
    <mergeCell ref="A8:F8"/>
    <mergeCell ref="G8:H8"/>
    <mergeCell ref="I8:J8"/>
    <mergeCell ref="K8:L8"/>
    <mergeCell ref="K9:L9"/>
    <mergeCell ref="M9:N9"/>
    <mergeCell ref="M24:N24"/>
    <mergeCell ref="Q14:R14"/>
    <mergeCell ref="K14:L14"/>
    <mergeCell ref="I17:J17"/>
    <mergeCell ref="K17:L17"/>
    <mergeCell ref="M17:N17"/>
    <mergeCell ref="O24:P24"/>
    <mergeCell ref="Q17:R20"/>
    <mergeCell ref="O15:P15"/>
    <mergeCell ref="Q16:R16"/>
    <mergeCell ref="Q15:R15"/>
    <mergeCell ref="O16:P16"/>
    <mergeCell ref="G4:R4"/>
    <mergeCell ref="G5:R5"/>
    <mergeCell ref="Q7:R7"/>
    <mergeCell ref="M8:N8"/>
    <mergeCell ref="O8:P8"/>
    <mergeCell ref="Q8:R8"/>
    <mergeCell ref="G7:H7"/>
    <mergeCell ref="I7:J7"/>
    <mergeCell ref="K11:L11"/>
    <mergeCell ref="M11:N11"/>
    <mergeCell ref="Q21:R23"/>
    <mergeCell ref="O21:P21"/>
    <mergeCell ref="M21:N21"/>
    <mergeCell ref="O12:P12"/>
    <mergeCell ref="Q12:R12"/>
    <mergeCell ref="O13:P13"/>
    <mergeCell ref="Q13:R13"/>
    <mergeCell ref="O14:P14"/>
    <mergeCell ref="I25:J25"/>
    <mergeCell ref="K25:L25"/>
    <mergeCell ref="Q11:R11"/>
    <mergeCell ref="A1:R1"/>
    <mergeCell ref="A2:R2"/>
    <mergeCell ref="A3:R3"/>
    <mergeCell ref="A4:F4"/>
    <mergeCell ref="A5:F5"/>
    <mergeCell ref="G11:H11"/>
    <mergeCell ref="I11:J11"/>
    <mergeCell ref="A21:F21"/>
    <mergeCell ref="I19:J19"/>
    <mergeCell ref="G24:H26"/>
    <mergeCell ref="G21:H23"/>
    <mergeCell ref="I21:J21"/>
    <mergeCell ref="K21:L21"/>
    <mergeCell ref="I24:J24"/>
    <mergeCell ref="K24:L24"/>
    <mergeCell ref="I22:J22"/>
    <mergeCell ref="K22:L22"/>
    <mergeCell ref="A13:F13"/>
    <mergeCell ref="A16:F16"/>
    <mergeCell ref="A20:F20"/>
    <mergeCell ref="Q24:R26"/>
    <mergeCell ref="A25:F25"/>
    <mergeCell ref="O17:P18"/>
    <mergeCell ref="A24:F24"/>
    <mergeCell ref="A18:F18"/>
    <mergeCell ref="A17:F17"/>
    <mergeCell ref="A19:F19"/>
    <mergeCell ref="M6:N6"/>
    <mergeCell ref="O6:P6"/>
    <mergeCell ref="O11:P11"/>
    <mergeCell ref="A26:F26"/>
    <mergeCell ref="A22:F22"/>
    <mergeCell ref="A9:F9"/>
    <mergeCell ref="A12:F12"/>
    <mergeCell ref="A11:F11"/>
    <mergeCell ref="A14:F14"/>
    <mergeCell ref="A15:F15"/>
    <mergeCell ref="A30:M30"/>
    <mergeCell ref="N30:O30"/>
    <mergeCell ref="A31:R32"/>
    <mergeCell ref="P30:Q30"/>
    <mergeCell ref="A6:F6"/>
    <mergeCell ref="A7:F7"/>
    <mergeCell ref="Q6:R6"/>
    <mergeCell ref="G6:H6"/>
    <mergeCell ref="I6:J6"/>
    <mergeCell ref="K6:L6"/>
  </mergeCells>
  <printOptions/>
  <pageMargins left="0.3937007874015748" right="0" top="0.3937007874015748" bottom="0.1968503937007874" header="0" footer="0"/>
  <pageSetup horizontalDpi="600" verticalDpi="600" orientation="landscape" paperSize="9" scale="95" r:id="rId1"/>
  <ignoredErrors>
    <ignoredError sqref="I15:I16 M15:M16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5">
    <tabColor indexed="13"/>
  </sheetPr>
  <dimension ref="A1:Z169"/>
  <sheetViews>
    <sheetView zoomScale="80" zoomScaleNormal="80" zoomScalePageLayoutView="0" workbookViewId="0" topLeftCell="A1">
      <selection activeCell="A5" sqref="A5:F5"/>
    </sheetView>
  </sheetViews>
  <sheetFormatPr defaultColWidth="9.140625" defaultRowHeight="12.75"/>
  <cols>
    <col min="4" max="4" width="7.421875" style="0" customWidth="1"/>
    <col min="5" max="5" width="4.00390625" style="0" customWidth="1"/>
    <col min="6" max="6" width="7.28125" style="0" customWidth="1"/>
    <col min="7" max="9" width="7.7109375" style="0" customWidth="1"/>
    <col min="10" max="10" width="7.57421875" style="0" customWidth="1"/>
    <col min="11" max="18" width="7.7109375" style="0" customWidth="1"/>
  </cols>
  <sheetData>
    <row r="1" spans="1:18" ht="15" customHeight="1">
      <c r="A1" s="818" t="s">
        <v>221</v>
      </c>
      <c r="B1" s="765"/>
      <c r="C1" s="765"/>
      <c r="D1" s="765"/>
      <c r="E1" s="765"/>
      <c r="F1" s="765"/>
      <c r="G1" s="765"/>
      <c r="H1" s="765"/>
      <c r="I1" s="765"/>
      <c r="J1" s="765"/>
      <c r="K1" s="765"/>
      <c r="L1" s="765"/>
      <c r="M1" s="765"/>
      <c r="N1" s="765"/>
      <c r="O1" s="765"/>
      <c r="P1" s="765"/>
      <c r="Q1" s="765"/>
      <c r="R1" s="766"/>
    </row>
    <row r="2" spans="1:18" ht="15">
      <c r="A2" s="767" t="s">
        <v>223</v>
      </c>
      <c r="B2" s="768"/>
      <c r="C2" s="768"/>
      <c r="D2" s="768"/>
      <c r="E2" s="768"/>
      <c r="F2" s="768"/>
      <c r="G2" s="768"/>
      <c r="H2" s="768"/>
      <c r="I2" s="768"/>
      <c r="J2" s="768"/>
      <c r="K2" s="768"/>
      <c r="L2" s="768"/>
      <c r="M2" s="768"/>
      <c r="N2" s="768"/>
      <c r="O2" s="768"/>
      <c r="P2" s="768"/>
      <c r="Q2" s="768"/>
      <c r="R2" s="769"/>
    </row>
    <row r="3" spans="1:18" ht="14.25">
      <c r="A3" s="770" t="s">
        <v>377</v>
      </c>
      <c r="B3" s="819"/>
      <c r="C3" s="819"/>
      <c r="D3" s="819"/>
      <c r="E3" s="819"/>
      <c r="F3" s="819"/>
      <c r="G3" s="819"/>
      <c r="H3" s="819"/>
      <c r="I3" s="819"/>
      <c r="J3" s="819"/>
      <c r="K3" s="819"/>
      <c r="L3" s="819"/>
      <c r="M3" s="819"/>
      <c r="N3" s="819"/>
      <c r="O3" s="819"/>
      <c r="P3" s="819"/>
      <c r="Q3" s="819"/>
      <c r="R3" s="820"/>
    </row>
    <row r="4" spans="1:18" ht="15" thickBot="1">
      <c r="A4" s="770" t="s">
        <v>376</v>
      </c>
      <c r="B4" s="819"/>
      <c r="C4" s="819"/>
      <c r="D4" s="819"/>
      <c r="E4" s="819"/>
      <c r="F4" s="819"/>
      <c r="G4" s="819"/>
      <c r="H4" s="819"/>
      <c r="I4" s="819"/>
      <c r="J4" s="819"/>
      <c r="K4" s="819"/>
      <c r="L4" s="819"/>
      <c r="M4" s="819"/>
      <c r="N4" s="819"/>
      <c r="O4" s="819"/>
      <c r="P4" s="819"/>
      <c r="Q4" s="819"/>
      <c r="R4" s="820"/>
    </row>
    <row r="5" spans="1:18" ht="15.75" customHeight="1">
      <c r="A5" s="773"/>
      <c r="B5" s="814"/>
      <c r="C5" s="814"/>
      <c r="D5" s="814"/>
      <c r="E5" s="814"/>
      <c r="F5" s="814"/>
      <c r="G5" s="775" t="s">
        <v>278</v>
      </c>
      <c r="H5" s="776"/>
      <c r="I5" s="776"/>
      <c r="J5" s="776"/>
      <c r="K5" s="776"/>
      <c r="L5" s="776"/>
      <c r="M5" s="776"/>
      <c r="N5" s="776"/>
      <c r="O5" s="776"/>
      <c r="P5" s="776"/>
      <c r="Q5" s="776"/>
      <c r="R5" s="777"/>
    </row>
    <row r="6" spans="1:18" ht="15.75" customHeight="1" thickBot="1">
      <c r="A6" s="755" t="s">
        <v>200</v>
      </c>
      <c r="B6" s="821"/>
      <c r="C6" s="821"/>
      <c r="D6" s="821"/>
      <c r="E6" s="821"/>
      <c r="F6" s="821"/>
      <c r="G6" s="789" t="s">
        <v>199</v>
      </c>
      <c r="H6" s="790"/>
      <c r="I6" s="790"/>
      <c r="J6" s="790"/>
      <c r="K6" s="790"/>
      <c r="L6" s="790"/>
      <c r="M6" s="790"/>
      <c r="N6" s="790"/>
      <c r="O6" s="790"/>
      <c r="P6" s="790"/>
      <c r="Q6" s="790"/>
      <c r="R6" s="791"/>
    </row>
    <row r="7" spans="1:18" ht="18" customHeight="1" thickBot="1">
      <c r="A7" s="753"/>
      <c r="B7" s="754"/>
      <c r="C7" s="754"/>
      <c r="D7" s="754"/>
      <c r="E7" s="754"/>
      <c r="F7" s="757"/>
      <c r="G7" s="805" t="s">
        <v>57</v>
      </c>
      <c r="H7" s="806"/>
      <c r="I7" s="805" t="s">
        <v>201</v>
      </c>
      <c r="J7" s="806"/>
      <c r="K7" s="805" t="s">
        <v>222</v>
      </c>
      <c r="L7" s="806"/>
      <c r="M7" s="805" t="s">
        <v>203</v>
      </c>
      <c r="N7" s="806"/>
      <c r="O7" s="805" t="s">
        <v>204</v>
      </c>
      <c r="P7" s="806"/>
      <c r="Q7" s="805" t="s">
        <v>205</v>
      </c>
      <c r="R7" s="806"/>
    </row>
    <row r="8" spans="1:26" ht="14.25" customHeight="1" thickBot="1">
      <c r="A8" s="758"/>
      <c r="B8" s="759"/>
      <c r="C8" s="759"/>
      <c r="D8" s="759"/>
      <c r="E8" s="759"/>
      <c r="F8" s="760"/>
      <c r="G8" s="794" t="s">
        <v>206</v>
      </c>
      <c r="H8" s="795"/>
      <c r="I8" s="794" t="s">
        <v>206</v>
      </c>
      <c r="J8" s="795"/>
      <c r="K8" s="794" t="s">
        <v>206</v>
      </c>
      <c r="L8" s="795"/>
      <c r="M8" s="822" t="s">
        <v>206</v>
      </c>
      <c r="N8" s="795"/>
      <c r="O8" s="794" t="s">
        <v>206</v>
      </c>
      <c r="P8" s="795"/>
      <c r="Q8" s="822" t="s">
        <v>206</v>
      </c>
      <c r="R8" s="795"/>
      <c r="W8" s="435"/>
      <c r="Y8" s="826"/>
      <c r="Z8" s="826"/>
    </row>
    <row r="9" spans="1:18" ht="21" customHeight="1">
      <c r="A9" s="761" t="s">
        <v>364</v>
      </c>
      <c r="B9" s="780"/>
      <c r="C9" s="780"/>
      <c r="D9" s="780"/>
      <c r="E9" s="780"/>
      <c r="F9" s="809"/>
      <c r="G9" s="807">
        <v>57</v>
      </c>
      <c r="H9" s="808"/>
      <c r="I9" s="807">
        <v>58</v>
      </c>
      <c r="J9" s="808"/>
      <c r="K9" s="807">
        <v>59</v>
      </c>
      <c r="L9" s="808"/>
      <c r="M9" s="807">
        <v>60</v>
      </c>
      <c r="N9" s="808"/>
      <c r="O9" s="807">
        <v>61</v>
      </c>
      <c r="P9" s="808"/>
      <c r="Q9" s="807">
        <v>62</v>
      </c>
      <c r="R9" s="808"/>
    </row>
    <row r="10" spans="1:18" ht="16.5" customHeight="1">
      <c r="A10" s="750" t="s">
        <v>207</v>
      </c>
      <c r="B10" s="728"/>
      <c r="C10" s="728"/>
      <c r="D10" s="728"/>
      <c r="E10" s="728"/>
      <c r="F10" s="729"/>
      <c r="G10" s="736" t="str">
        <f>+Tariffe!B58</f>
        <v>3,12</v>
      </c>
      <c r="H10" s="737"/>
      <c r="I10" s="736" t="str">
        <f>+Tariffe!B59</f>
        <v>3,35</v>
      </c>
      <c r="J10" s="737"/>
      <c r="K10" s="736" t="str">
        <f>+Tariffe!B60</f>
        <v>4,30</v>
      </c>
      <c r="L10" s="737"/>
      <c r="M10" s="736" t="str">
        <f>+Tariffe!B61</f>
        <v>4,08</v>
      </c>
      <c r="N10" s="737"/>
      <c r="O10" s="736" t="str">
        <f>+Tariffe!B62</f>
        <v>4,30</v>
      </c>
      <c r="P10" s="737"/>
      <c r="Q10" s="736" t="str">
        <f>+Tariffe!B63</f>
        <v>4,80</v>
      </c>
      <c r="R10" s="737"/>
    </row>
    <row r="11" spans="1:18" ht="16.5" customHeight="1" thickBot="1">
      <c r="A11" s="751" t="s">
        <v>208</v>
      </c>
      <c r="B11" s="752"/>
      <c r="C11" s="752"/>
      <c r="D11" s="752"/>
      <c r="E11" s="752"/>
      <c r="F11" s="802"/>
      <c r="G11" s="726" t="str">
        <f>+Tariffe!C58</f>
        <v>2,39</v>
      </c>
      <c r="H11" s="727"/>
      <c r="I11" s="726" t="str">
        <f>+Tariffe!C59</f>
        <v>2,39</v>
      </c>
      <c r="J11" s="727"/>
      <c r="K11" s="726" t="str">
        <f>+Tariffe!C60</f>
        <v>2,39</v>
      </c>
      <c r="L11" s="727"/>
      <c r="M11" s="726" t="str">
        <f>+Tariffe!C61</f>
        <v>2,39</v>
      </c>
      <c r="N11" s="727"/>
      <c r="O11" s="726" t="str">
        <f>+Tariffe!C62</f>
        <v>3,26</v>
      </c>
      <c r="P11" s="727"/>
      <c r="Q11" s="726" t="str">
        <f>+Tariffe!C63</f>
        <v>3,38</v>
      </c>
      <c r="R11" s="727"/>
    </row>
    <row r="12" spans="1:18" ht="20.25" customHeight="1">
      <c r="A12" s="761" t="s">
        <v>209</v>
      </c>
      <c r="B12" s="780"/>
      <c r="C12" s="780"/>
      <c r="D12" s="780"/>
      <c r="E12" s="780"/>
      <c r="F12" s="809"/>
      <c r="G12" s="807">
        <v>63</v>
      </c>
      <c r="H12" s="808"/>
      <c r="I12" s="807">
        <v>64</v>
      </c>
      <c r="J12" s="808"/>
      <c r="K12" s="807">
        <v>65</v>
      </c>
      <c r="L12" s="808"/>
      <c r="M12" s="807">
        <v>66</v>
      </c>
      <c r="N12" s="808"/>
      <c r="O12" s="807">
        <v>67</v>
      </c>
      <c r="P12" s="808"/>
      <c r="Q12" s="807">
        <v>68</v>
      </c>
      <c r="R12" s="808"/>
    </row>
    <row r="13" spans="1:18" ht="16.5" customHeight="1">
      <c r="A13" s="750" t="s">
        <v>207</v>
      </c>
      <c r="B13" s="728"/>
      <c r="C13" s="728"/>
      <c r="D13" s="728"/>
      <c r="E13" s="728"/>
      <c r="F13" s="729"/>
      <c r="G13" s="736" t="str">
        <f>+Tariffe!B64</f>
        <v>3,12</v>
      </c>
      <c r="H13" s="737"/>
      <c r="I13" s="736" t="str">
        <f>+Tariffe!B65</f>
        <v>6,72</v>
      </c>
      <c r="J13" s="737"/>
      <c r="K13" s="736" t="str">
        <f>+Tariffe!B66</f>
        <v>6,72</v>
      </c>
      <c r="L13" s="737"/>
      <c r="M13" s="736" t="str">
        <f>+Tariffe!B67</f>
        <v>6,72</v>
      </c>
      <c r="N13" s="737"/>
      <c r="O13" s="736" t="str">
        <f>+Tariffe!B68</f>
        <v>6,72</v>
      </c>
      <c r="P13" s="737"/>
      <c r="Q13" s="736" t="str">
        <f>+Tariffe!B69</f>
        <v>6,72</v>
      </c>
      <c r="R13" s="737"/>
    </row>
    <row r="14" spans="1:18" ht="16.5" customHeight="1" thickBot="1">
      <c r="A14" s="751" t="s">
        <v>208</v>
      </c>
      <c r="B14" s="752"/>
      <c r="C14" s="752"/>
      <c r="D14" s="752"/>
      <c r="E14" s="752"/>
      <c r="F14" s="802"/>
      <c r="G14" s="726" t="str">
        <f>+Tariffe!C64</f>
        <v>2,39</v>
      </c>
      <c r="H14" s="727"/>
      <c r="I14" s="726" t="str">
        <f>+Tariffe!C65</f>
        <v>3,18</v>
      </c>
      <c r="J14" s="727"/>
      <c r="K14" s="726" t="str">
        <f>+Tariffe!C66</f>
        <v>3,38</v>
      </c>
      <c r="L14" s="727"/>
      <c r="M14" s="726" t="str">
        <f>+Tariffe!C67</f>
        <v>3,18</v>
      </c>
      <c r="N14" s="727"/>
      <c r="O14" s="726" t="str">
        <f>+Tariffe!C68</f>
        <v>3,99</v>
      </c>
      <c r="P14" s="727"/>
      <c r="Q14" s="726" t="str">
        <f>+Tariffe!C69</f>
        <v>4,79</v>
      </c>
      <c r="R14" s="727"/>
    </row>
    <row r="15" spans="1:18" ht="21" customHeight="1">
      <c r="A15" s="761" t="s">
        <v>378</v>
      </c>
      <c r="B15" s="780"/>
      <c r="C15" s="780"/>
      <c r="D15" s="780"/>
      <c r="E15" s="780"/>
      <c r="F15" s="809"/>
      <c r="G15" s="732">
        <v>69</v>
      </c>
      <c r="H15" s="733"/>
      <c r="I15" s="732">
        <v>70</v>
      </c>
      <c r="J15" s="733"/>
      <c r="K15" s="732">
        <v>71</v>
      </c>
      <c r="L15" s="733"/>
      <c r="M15" s="732">
        <v>72</v>
      </c>
      <c r="N15" s="733"/>
      <c r="O15" s="732">
        <v>73</v>
      </c>
      <c r="P15" s="733"/>
      <c r="Q15" s="732">
        <v>74</v>
      </c>
      <c r="R15" s="733"/>
    </row>
    <row r="16" spans="1:18" ht="16.5" customHeight="1">
      <c r="A16" s="750" t="s">
        <v>210</v>
      </c>
      <c r="B16" s="728"/>
      <c r="C16" s="728"/>
      <c r="D16" s="728"/>
      <c r="E16" s="728"/>
      <c r="F16" s="729"/>
      <c r="G16" s="736" t="str">
        <f>+Tariffe!B70</f>
        <v>15,18</v>
      </c>
      <c r="H16" s="737"/>
      <c r="I16" s="736" t="str">
        <f>+Tariffe!B71</f>
        <v>15,96</v>
      </c>
      <c r="J16" s="737"/>
      <c r="K16" s="736" t="str">
        <f>+Tariffe!B72</f>
        <v>19,18</v>
      </c>
      <c r="L16" s="737"/>
      <c r="M16" s="736" t="str">
        <f>+Tariffe!B73</f>
        <v>17,57</v>
      </c>
      <c r="N16" s="737"/>
      <c r="O16" s="736" t="str">
        <f>+Tariffe!B74</f>
        <v>19,97</v>
      </c>
      <c r="P16" s="737"/>
      <c r="Q16" s="736" t="str">
        <f>+Tariffe!B75</f>
        <v>21,56</v>
      </c>
      <c r="R16" s="737"/>
    </row>
    <row r="17" spans="1:18" ht="16.5" customHeight="1" thickBot="1">
      <c r="A17" s="751" t="s">
        <v>208</v>
      </c>
      <c r="B17" s="752"/>
      <c r="C17" s="752"/>
      <c r="D17" s="752"/>
      <c r="E17" s="752"/>
      <c r="F17" s="802"/>
      <c r="G17" s="726" t="str">
        <f>+Tariffe!C70</f>
        <v>7,97</v>
      </c>
      <c r="H17" s="727"/>
      <c r="I17" s="726" t="str">
        <f>+Tariffe!C71</f>
        <v>7,97</v>
      </c>
      <c r="J17" s="727"/>
      <c r="K17" s="726" t="str">
        <f>+Tariffe!C72</f>
        <v>7,97</v>
      </c>
      <c r="L17" s="727"/>
      <c r="M17" s="726" t="str">
        <f>+Tariffe!C73</f>
        <v>7,97</v>
      </c>
      <c r="N17" s="727"/>
      <c r="O17" s="726" t="str">
        <f>+Tariffe!C74</f>
        <v>9,31</v>
      </c>
      <c r="P17" s="727"/>
      <c r="Q17" s="726" t="str">
        <f>+Tariffe!C75</f>
        <v>9,31</v>
      </c>
      <c r="R17" s="727"/>
    </row>
    <row r="18" spans="1:18" ht="21" customHeight="1">
      <c r="A18" s="761" t="s">
        <v>211</v>
      </c>
      <c r="B18" s="780"/>
      <c r="C18" s="780"/>
      <c r="D18" s="780"/>
      <c r="E18" s="780"/>
      <c r="F18" s="809"/>
      <c r="G18" s="738"/>
      <c r="H18" s="746"/>
      <c r="I18" s="732">
        <v>75</v>
      </c>
      <c r="J18" s="733"/>
      <c r="K18" s="732">
        <v>76</v>
      </c>
      <c r="L18" s="733"/>
      <c r="M18" s="732">
        <v>77</v>
      </c>
      <c r="N18" s="733"/>
      <c r="O18" s="738"/>
      <c r="P18" s="746"/>
      <c r="Q18" s="738"/>
      <c r="R18" s="746"/>
    </row>
    <row r="19" spans="1:18" ht="16.5" customHeight="1" thickBot="1">
      <c r="A19" s="753" t="s">
        <v>212</v>
      </c>
      <c r="B19" s="754"/>
      <c r="C19" s="754"/>
      <c r="D19" s="754"/>
      <c r="E19" s="754"/>
      <c r="F19" s="757"/>
      <c r="G19" s="740"/>
      <c r="H19" s="747"/>
      <c r="I19" s="397"/>
      <c r="J19" s="396"/>
      <c r="K19" s="397"/>
      <c r="L19" s="396"/>
      <c r="M19" s="397"/>
      <c r="N19" s="396"/>
      <c r="O19" s="740"/>
      <c r="P19" s="747"/>
      <c r="Q19" s="740"/>
      <c r="R19" s="747"/>
    </row>
    <row r="20" spans="1:18" ht="16.5" customHeight="1">
      <c r="A20" s="750" t="s">
        <v>210</v>
      </c>
      <c r="B20" s="728"/>
      <c r="C20" s="728"/>
      <c r="D20" s="728"/>
      <c r="E20" s="728"/>
      <c r="F20" s="729"/>
      <c r="G20" s="740"/>
      <c r="H20" s="747"/>
      <c r="I20" s="736" t="str">
        <f>+Tariffe!B76</f>
        <v>17,25</v>
      </c>
      <c r="J20" s="737"/>
      <c r="K20" s="736" t="str">
        <f>+Tariffe!B77</f>
        <v>20,13</v>
      </c>
      <c r="L20" s="737"/>
      <c r="M20" s="736" t="str">
        <f>+Tariffe!B78</f>
        <v>19,18</v>
      </c>
      <c r="N20" s="737"/>
      <c r="O20" s="740"/>
      <c r="P20" s="747"/>
      <c r="Q20" s="740"/>
      <c r="R20" s="747"/>
    </row>
    <row r="21" spans="1:18" ht="16.5" customHeight="1" thickBot="1">
      <c r="A21" s="751" t="s">
        <v>208</v>
      </c>
      <c r="B21" s="752"/>
      <c r="C21" s="752"/>
      <c r="D21" s="752"/>
      <c r="E21" s="752"/>
      <c r="F21" s="802"/>
      <c r="G21" s="742"/>
      <c r="H21" s="748"/>
      <c r="I21" s="726" t="str">
        <f>+Tariffe!C76</f>
        <v>9,59</v>
      </c>
      <c r="J21" s="727"/>
      <c r="K21" s="726" t="str">
        <f>+Tariffe!C77</f>
        <v>9,59</v>
      </c>
      <c r="L21" s="727"/>
      <c r="M21" s="726" t="str">
        <f>+Tariffe!C78</f>
        <v>9,59</v>
      </c>
      <c r="N21" s="727"/>
      <c r="O21" s="742"/>
      <c r="P21" s="748"/>
      <c r="Q21" s="742"/>
      <c r="R21" s="748"/>
    </row>
    <row r="22" spans="1:18" ht="21" customHeight="1">
      <c r="A22" s="773" t="s">
        <v>213</v>
      </c>
      <c r="B22" s="814"/>
      <c r="C22" s="814"/>
      <c r="D22" s="814"/>
      <c r="E22" s="814"/>
      <c r="F22" s="815"/>
      <c r="G22" s="738"/>
      <c r="H22" s="746"/>
      <c r="I22" s="807">
        <v>78</v>
      </c>
      <c r="J22" s="808"/>
      <c r="K22" s="807">
        <v>79</v>
      </c>
      <c r="L22" s="808"/>
      <c r="M22" s="807">
        <v>80</v>
      </c>
      <c r="N22" s="808"/>
      <c r="O22" s="738"/>
      <c r="P22" s="746"/>
      <c r="Q22" s="738"/>
      <c r="R22" s="746"/>
    </row>
    <row r="23" spans="1:18" ht="16.5" customHeight="1">
      <c r="A23" s="750" t="s">
        <v>210</v>
      </c>
      <c r="B23" s="728"/>
      <c r="C23" s="728"/>
      <c r="D23" s="728"/>
      <c r="E23" s="728"/>
      <c r="F23" s="729"/>
      <c r="G23" s="740"/>
      <c r="H23" s="747"/>
      <c r="I23" s="736" t="str">
        <f>+Tariffe!B79</f>
        <v>14,85</v>
      </c>
      <c r="J23" s="737"/>
      <c r="K23" s="736" t="str">
        <f>+Tariffe!B80</f>
        <v>17,57</v>
      </c>
      <c r="L23" s="737"/>
      <c r="M23" s="736" t="str">
        <f>+Tariffe!B81</f>
        <v>16,76</v>
      </c>
      <c r="N23" s="737"/>
      <c r="O23" s="740"/>
      <c r="P23" s="747"/>
      <c r="Q23" s="740"/>
      <c r="R23" s="747"/>
    </row>
    <row r="24" spans="1:18" ht="16.5" customHeight="1" thickBot="1">
      <c r="A24" s="751" t="s">
        <v>208</v>
      </c>
      <c r="B24" s="752"/>
      <c r="C24" s="752"/>
      <c r="D24" s="752"/>
      <c r="E24" s="752"/>
      <c r="F24" s="802"/>
      <c r="G24" s="742"/>
      <c r="H24" s="748"/>
      <c r="I24" s="726" t="str">
        <f>+Tariffe!C79</f>
        <v>7,99</v>
      </c>
      <c r="J24" s="727"/>
      <c r="K24" s="726" t="str">
        <f>+Tariffe!C80</f>
        <v>7,99</v>
      </c>
      <c r="L24" s="727"/>
      <c r="M24" s="726" t="str">
        <f>+Tariffe!C81</f>
        <v>7,99</v>
      </c>
      <c r="N24" s="727"/>
      <c r="O24" s="742"/>
      <c r="P24" s="748"/>
      <c r="Q24" s="742"/>
      <c r="R24" s="748"/>
    </row>
    <row r="25" spans="1:18" ht="21" customHeight="1">
      <c r="A25" s="773" t="s">
        <v>214</v>
      </c>
      <c r="B25" s="814"/>
      <c r="C25" s="814"/>
      <c r="D25" s="814"/>
      <c r="E25" s="814"/>
      <c r="F25" s="815"/>
      <c r="G25" s="738"/>
      <c r="H25" s="746"/>
      <c r="I25" s="807">
        <v>81</v>
      </c>
      <c r="J25" s="808"/>
      <c r="K25" s="807">
        <v>82</v>
      </c>
      <c r="L25" s="808"/>
      <c r="M25" s="807">
        <v>83</v>
      </c>
      <c r="N25" s="808"/>
      <c r="O25" s="738"/>
      <c r="P25" s="746"/>
      <c r="Q25" s="738"/>
      <c r="R25" s="746"/>
    </row>
    <row r="26" spans="1:18" ht="17.25" customHeight="1">
      <c r="A26" s="750" t="s">
        <v>210</v>
      </c>
      <c r="B26" s="728"/>
      <c r="C26" s="728"/>
      <c r="D26" s="728"/>
      <c r="E26" s="728"/>
      <c r="F26" s="729"/>
      <c r="G26" s="740"/>
      <c r="H26" s="747"/>
      <c r="I26" s="736" t="str">
        <f>+Tariffe!B82</f>
        <v>13,66</v>
      </c>
      <c r="J26" s="737"/>
      <c r="K26" s="736" t="str">
        <f>+Tariffe!B83</f>
        <v>16,53</v>
      </c>
      <c r="L26" s="737"/>
      <c r="M26" s="736" t="str">
        <f>+Tariffe!B84</f>
        <v>15,82</v>
      </c>
      <c r="N26" s="737"/>
      <c r="O26" s="740"/>
      <c r="P26" s="747"/>
      <c r="Q26" s="740"/>
      <c r="R26" s="747"/>
    </row>
    <row r="27" spans="1:18" ht="16.5" customHeight="1" thickBot="1">
      <c r="A27" s="751" t="s">
        <v>208</v>
      </c>
      <c r="B27" s="752"/>
      <c r="C27" s="752"/>
      <c r="D27" s="752"/>
      <c r="E27" s="752"/>
      <c r="F27" s="802"/>
      <c r="G27" s="742"/>
      <c r="H27" s="748"/>
      <c r="I27" s="726" t="str">
        <f>+Tariffe!C82</f>
        <v>7,18</v>
      </c>
      <c r="J27" s="727"/>
      <c r="K27" s="726" t="str">
        <f>+Tariffe!C83</f>
        <v>7,18</v>
      </c>
      <c r="L27" s="727"/>
      <c r="M27" s="726" t="str">
        <f>+Tariffe!C84</f>
        <v>7,18</v>
      </c>
      <c r="N27" s="727"/>
      <c r="O27" s="742"/>
      <c r="P27" s="748"/>
      <c r="Q27" s="742"/>
      <c r="R27" s="748"/>
    </row>
    <row r="28" spans="1:18" ht="9" customHeight="1">
      <c r="A28" s="773" t="s">
        <v>380</v>
      </c>
      <c r="B28" s="814"/>
      <c r="C28" s="814"/>
      <c r="D28" s="814"/>
      <c r="E28" s="814"/>
      <c r="F28" s="815"/>
      <c r="G28" s="738"/>
      <c r="H28" s="746"/>
      <c r="I28" s="738"/>
      <c r="J28" s="746"/>
      <c r="K28" s="738"/>
      <c r="L28" s="746"/>
      <c r="M28" s="738"/>
      <c r="N28" s="746"/>
      <c r="O28" s="738"/>
      <c r="P28" s="746"/>
      <c r="Q28" s="738"/>
      <c r="R28" s="746"/>
    </row>
    <row r="29" spans="1:18" ht="9" customHeight="1">
      <c r="A29" s="730" t="s">
        <v>381</v>
      </c>
      <c r="B29" s="731"/>
      <c r="C29" s="731"/>
      <c r="D29" s="728" t="s">
        <v>207</v>
      </c>
      <c r="E29" s="728"/>
      <c r="F29" s="729"/>
      <c r="G29" s="740"/>
      <c r="H29" s="747"/>
      <c r="I29" s="740"/>
      <c r="J29" s="747"/>
      <c r="K29" s="740"/>
      <c r="L29" s="747"/>
      <c r="M29" s="740"/>
      <c r="N29" s="747"/>
      <c r="O29" s="740"/>
      <c r="P29" s="747"/>
      <c r="Q29" s="740"/>
      <c r="R29" s="747"/>
    </row>
    <row r="30" spans="1:18" ht="9" customHeight="1" thickBot="1">
      <c r="A30" s="751" t="s">
        <v>208</v>
      </c>
      <c r="B30" s="752"/>
      <c r="C30" s="752"/>
      <c r="D30" s="752"/>
      <c r="E30" s="752"/>
      <c r="F30" s="802"/>
      <c r="G30" s="740"/>
      <c r="H30" s="747"/>
      <c r="I30" s="740"/>
      <c r="J30" s="747"/>
      <c r="K30" s="740"/>
      <c r="L30" s="747"/>
      <c r="M30" s="740"/>
      <c r="N30" s="747"/>
      <c r="O30" s="740"/>
      <c r="P30" s="747"/>
      <c r="Q30" s="740"/>
      <c r="R30" s="747"/>
    </row>
    <row r="31" spans="1:18" ht="15.75" customHeight="1">
      <c r="A31" s="827" t="s">
        <v>374</v>
      </c>
      <c r="B31" s="828"/>
      <c r="C31" s="828"/>
      <c r="D31" s="828"/>
      <c r="E31" s="828"/>
      <c r="F31" s="828"/>
      <c r="G31" s="828"/>
      <c r="H31" s="828"/>
      <c r="I31" s="828"/>
      <c r="J31" s="828"/>
      <c r="K31" s="828"/>
      <c r="L31" s="828"/>
      <c r="M31" s="828"/>
      <c r="N31" s="828"/>
      <c r="O31" s="828"/>
      <c r="P31" s="828"/>
      <c r="Q31" s="828"/>
      <c r="R31" s="829"/>
    </row>
    <row r="32" spans="1:18" ht="16.5" customHeight="1">
      <c r="A32" s="830"/>
      <c r="B32" s="831"/>
      <c r="C32" s="831"/>
      <c r="D32" s="831"/>
      <c r="E32" s="831"/>
      <c r="F32" s="831"/>
      <c r="G32" s="831"/>
      <c r="H32" s="831"/>
      <c r="I32" s="831"/>
      <c r="J32" s="831"/>
      <c r="K32" s="831"/>
      <c r="L32" s="831"/>
      <c r="M32" s="831"/>
      <c r="N32" s="831"/>
      <c r="O32" s="831"/>
      <c r="P32" s="831"/>
      <c r="Q32" s="831"/>
      <c r="R32" s="832"/>
    </row>
    <row r="33" spans="1:18" ht="14.25">
      <c r="A33" s="191"/>
      <c r="B33" s="192"/>
      <c r="C33" s="192"/>
      <c r="D33" s="192"/>
      <c r="E33" s="192"/>
      <c r="F33" s="192"/>
      <c r="G33" s="192"/>
      <c r="H33" s="192"/>
      <c r="I33" s="192"/>
      <c r="J33" s="192"/>
      <c r="K33" s="192"/>
      <c r="L33" s="192"/>
      <c r="M33" s="192"/>
      <c r="N33" s="192"/>
      <c r="O33" s="192"/>
      <c r="P33" s="192"/>
      <c r="Q33" s="192"/>
      <c r="R33" s="192"/>
    </row>
    <row r="34" spans="1:26" ht="15">
      <c r="A34" s="193"/>
      <c r="B34" s="193"/>
      <c r="C34" s="193"/>
      <c r="D34" s="193"/>
      <c r="E34" s="193"/>
      <c r="F34" s="193"/>
      <c r="G34" s="193"/>
      <c r="H34" s="193"/>
      <c r="I34" s="193"/>
      <c r="J34" s="193"/>
      <c r="K34" s="193"/>
      <c r="L34" s="193"/>
      <c r="M34" s="193"/>
      <c r="N34" s="193"/>
      <c r="O34" s="193"/>
      <c r="P34" s="193"/>
      <c r="Q34" s="193"/>
      <c r="R34" s="193"/>
      <c r="Y34" s="826"/>
      <c r="Z34" s="826"/>
    </row>
    <row r="35" spans="1:26" ht="14.25">
      <c r="A35" s="191"/>
      <c r="B35" s="191"/>
      <c r="C35" s="191"/>
      <c r="D35" s="191"/>
      <c r="E35" s="191"/>
      <c r="F35" s="191"/>
      <c r="G35" s="191"/>
      <c r="H35" s="191"/>
      <c r="I35" s="191"/>
      <c r="J35" s="191"/>
      <c r="K35" s="191"/>
      <c r="L35" s="191"/>
      <c r="M35" s="191"/>
      <c r="N35" s="191"/>
      <c r="O35" s="191"/>
      <c r="P35" s="191"/>
      <c r="Q35" s="191"/>
      <c r="R35" s="191"/>
      <c r="W35" s="826"/>
      <c r="X35" s="826"/>
      <c r="Y35" s="826"/>
      <c r="Z35" s="826"/>
    </row>
    <row r="36" spans="1:26" ht="14.25">
      <c r="A36" s="191"/>
      <c r="B36" s="191"/>
      <c r="C36" s="191"/>
      <c r="D36" s="191"/>
      <c r="E36" s="191"/>
      <c r="F36" s="191"/>
      <c r="G36" s="191"/>
      <c r="H36" s="191"/>
      <c r="I36" s="191"/>
      <c r="J36" s="191"/>
      <c r="K36" s="191"/>
      <c r="L36" s="191"/>
      <c r="M36" s="191"/>
      <c r="N36" s="191"/>
      <c r="O36" s="191"/>
      <c r="P36" s="191"/>
      <c r="Q36" s="191"/>
      <c r="R36" s="191"/>
      <c r="W36" s="826"/>
      <c r="X36" s="826"/>
      <c r="Y36" s="826"/>
      <c r="Z36" s="826"/>
    </row>
    <row r="37" spans="1:26" ht="14.25">
      <c r="A37" s="191"/>
      <c r="B37" s="191"/>
      <c r="C37" s="191"/>
      <c r="D37" s="191"/>
      <c r="E37" s="191"/>
      <c r="F37" s="191"/>
      <c r="G37" s="191"/>
      <c r="H37" s="191"/>
      <c r="I37" s="191"/>
      <c r="J37" s="191"/>
      <c r="K37" s="191"/>
      <c r="L37" s="191"/>
      <c r="M37" s="191"/>
      <c r="N37" s="191"/>
      <c r="O37" s="191"/>
      <c r="P37" s="191"/>
      <c r="Q37" s="191"/>
      <c r="R37" s="191"/>
      <c r="W37" s="826"/>
      <c r="X37" s="826"/>
      <c r="Y37" s="826"/>
      <c r="Z37" s="826"/>
    </row>
    <row r="38" spans="1:24" ht="12.75">
      <c r="A38" s="174"/>
      <c r="B38" s="174"/>
      <c r="C38" s="174"/>
      <c r="D38" s="174"/>
      <c r="E38" s="174"/>
      <c r="F38" s="174"/>
      <c r="G38" s="175"/>
      <c r="H38" s="175"/>
      <c r="I38" s="175"/>
      <c r="J38" s="175"/>
      <c r="K38" s="175"/>
      <c r="L38" s="175"/>
      <c r="M38" s="175"/>
      <c r="N38" s="175"/>
      <c r="O38" s="175"/>
      <c r="P38" s="175"/>
      <c r="Q38" s="175"/>
      <c r="R38" s="175"/>
      <c r="W38" s="826"/>
      <c r="X38" s="826"/>
    </row>
    <row r="39" spans="1:24" ht="12.75">
      <c r="A39" s="175"/>
      <c r="B39" s="175"/>
      <c r="C39" s="175"/>
      <c r="D39" s="175"/>
      <c r="E39" s="175"/>
      <c r="F39" s="175"/>
      <c r="G39" s="175"/>
      <c r="H39" s="175"/>
      <c r="I39" s="175"/>
      <c r="J39" s="175"/>
      <c r="K39" s="175"/>
      <c r="L39" s="175"/>
      <c r="M39" s="175"/>
      <c r="N39" s="175"/>
      <c r="O39" s="175"/>
      <c r="P39" s="175"/>
      <c r="Q39" s="175"/>
      <c r="R39" s="175"/>
      <c r="W39" s="826"/>
      <c r="X39" s="826"/>
    </row>
    <row r="40" spans="1:24" ht="12.75">
      <c r="A40" s="174"/>
      <c r="B40" s="174"/>
      <c r="C40" s="174"/>
      <c r="D40" s="174"/>
      <c r="E40" s="174"/>
      <c r="F40" s="174"/>
      <c r="G40" s="175"/>
      <c r="H40" s="175"/>
      <c r="I40" s="175"/>
      <c r="J40" s="175"/>
      <c r="K40" s="175"/>
      <c r="L40" s="175"/>
      <c r="M40" s="175"/>
      <c r="N40" s="175"/>
      <c r="O40" s="175"/>
      <c r="P40" s="175"/>
      <c r="Q40" s="175"/>
      <c r="R40" s="175"/>
      <c r="W40" s="826"/>
      <c r="X40" s="826"/>
    </row>
    <row r="41" spans="1:24" ht="16.5" customHeight="1">
      <c r="A41" s="174"/>
      <c r="B41" s="174"/>
      <c r="C41" s="174"/>
      <c r="D41" s="174"/>
      <c r="E41" s="174"/>
      <c r="F41" s="174"/>
      <c r="G41" s="176"/>
      <c r="H41" s="177"/>
      <c r="I41" s="176"/>
      <c r="J41" s="177"/>
      <c r="K41" s="176"/>
      <c r="L41" s="177"/>
      <c r="M41" s="176"/>
      <c r="N41" s="177"/>
      <c r="O41" s="176"/>
      <c r="P41" s="177"/>
      <c r="Q41" s="176"/>
      <c r="R41" s="177"/>
      <c r="W41" s="826"/>
      <c r="X41" s="826"/>
    </row>
    <row r="42" spans="1:24" ht="17.25" customHeight="1">
      <c r="A42" s="178"/>
      <c r="B42" s="178"/>
      <c r="C42" s="178"/>
      <c r="D42" s="178"/>
      <c r="E42" s="178"/>
      <c r="F42" s="178"/>
      <c r="G42" s="179"/>
      <c r="H42" s="180"/>
      <c r="I42" s="179"/>
      <c r="J42" s="180"/>
      <c r="K42" s="179"/>
      <c r="L42" s="180"/>
      <c r="M42" s="179"/>
      <c r="N42" s="180"/>
      <c r="O42" s="179"/>
      <c r="P42" s="180"/>
      <c r="Q42" s="179"/>
      <c r="R42" s="180"/>
      <c r="W42" s="826"/>
      <c r="X42" s="826"/>
    </row>
    <row r="43" spans="1:24" ht="17.25" customHeight="1">
      <c r="A43" s="181"/>
      <c r="B43" s="181"/>
      <c r="C43" s="181"/>
      <c r="D43" s="181"/>
      <c r="E43" s="181"/>
      <c r="F43" s="181"/>
      <c r="G43" s="182"/>
      <c r="H43" s="183"/>
      <c r="I43" s="182"/>
      <c r="J43" s="183"/>
      <c r="K43" s="182"/>
      <c r="L43" s="183"/>
      <c r="M43" s="182"/>
      <c r="N43" s="183"/>
      <c r="O43" s="182"/>
      <c r="P43" s="183"/>
      <c r="Q43" s="182"/>
      <c r="R43" s="183"/>
      <c r="W43" s="826"/>
      <c r="X43" s="826"/>
    </row>
    <row r="44" spans="1:24" ht="16.5" customHeight="1">
      <c r="A44" s="181"/>
      <c r="B44" s="181"/>
      <c r="C44" s="181"/>
      <c r="D44" s="181"/>
      <c r="E44" s="181"/>
      <c r="F44" s="181"/>
      <c r="G44" s="182"/>
      <c r="H44" s="183"/>
      <c r="I44" s="182"/>
      <c r="J44" s="183"/>
      <c r="K44" s="182"/>
      <c r="L44" s="183"/>
      <c r="M44" s="182"/>
      <c r="N44" s="183"/>
      <c r="O44" s="182"/>
      <c r="P44" s="183"/>
      <c r="Q44" s="182"/>
      <c r="R44" s="183"/>
      <c r="W44" s="826"/>
      <c r="X44" s="826"/>
    </row>
    <row r="45" spans="1:24" ht="17.25" customHeight="1">
      <c r="A45" s="178"/>
      <c r="B45" s="178"/>
      <c r="C45" s="178"/>
      <c r="D45" s="178"/>
      <c r="E45" s="178"/>
      <c r="F45" s="178"/>
      <c r="G45" s="179"/>
      <c r="H45" s="184"/>
      <c r="I45" s="179"/>
      <c r="J45" s="184"/>
      <c r="K45" s="179"/>
      <c r="L45" s="184"/>
      <c r="M45" s="179"/>
      <c r="N45" s="184"/>
      <c r="O45" s="179"/>
      <c r="P45" s="184"/>
      <c r="Q45" s="179"/>
      <c r="R45" s="184"/>
      <c r="W45" s="826"/>
      <c r="X45" s="826"/>
    </row>
    <row r="46" spans="1:24" ht="17.25" customHeight="1">
      <c r="A46" s="181"/>
      <c r="B46" s="181"/>
      <c r="C46" s="181"/>
      <c r="D46" s="181"/>
      <c r="E46" s="181"/>
      <c r="F46" s="181"/>
      <c r="G46" s="182"/>
      <c r="H46" s="183"/>
      <c r="I46" s="185"/>
      <c r="J46" s="183"/>
      <c r="K46" s="185"/>
      <c r="L46" s="183"/>
      <c r="M46" s="185"/>
      <c r="N46" s="183"/>
      <c r="O46" s="185"/>
      <c r="P46" s="183"/>
      <c r="Q46" s="185"/>
      <c r="R46" s="183"/>
      <c r="W46" s="826"/>
      <c r="X46" s="826"/>
    </row>
    <row r="47" spans="1:18" ht="16.5" customHeight="1">
      <c r="A47" s="181"/>
      <c r="B47" s="181"/>
      <c r="C47" s="181"/>
      <c r="D47" s="181"/>
      <c r="E47" s="181"/>
      <c r="F47" s="181"/>
      <c r="G47" s="182"/>
      <c r="H47" s="183"/>
      <c r="I47" s="185"/>
      <c r="J47" s="183"/>
      <c r="K47" s="185"/>
      <c r="L47" s="183"/>
      <c r="M47" s="185"/>
      <c r="N47" s="183"/>
      <c r="O47" s="185"/>
      <c r="P47" s="183"/>
      <c r="Q47" s="185"/>
      <c r="R47" s="183"/>
    </row>
    <row r="48" spans="1:18" ht="17.25" customHeight="1">
      <c r="A48" s="178"/>
      <c r="B48" s="178"/>
      <c r="C48" s="178"/>
      <c r="D48" s="178"/>
      <c r="E48" s="178"/>
      <c r="F48" s="178"/>
      <c r="G48" s="179"/>
      <c r="H48" s="186"/>
      <c r="I48" s="179"/>
      <c r="J48" s="186"/>
      <c r="K48" s="179"/>
      <c r="L48" s="186"/>
      <c r="M48" s="179"/>
      <c r="N48" s="186"/>
      <c r="O48" s="179"/>
      <c r="P48" s="186"/>
      <c r="Q48" s="179"/>
      <c r="R48" s="186"/>
    </row>
    <row r="49" spans="1:18" ht="16.5" customHeight="1">
      <c r="A49" s="187"/>
      <c r="B49" s="187"/>
      <c r="C49" s="187"/>
      <c r="D49" s="187"/>
      <c r="E49" s="187"/>
      <c r="F49" s="187"/>
      <c r="G49" s="179"/>
      <c r="H49" s="186"/>
      <c r="I49" s="179"/>
      <c r="J49" s="186"/>
      <c r="K49" s="179"/>
      <c r="L49" s="186"/>
      <c r="M49" s="179"/>
      <c r="N49" s="186"/>
      <c r="O49" s="179"/>
      <c r="P49" s="186"/>
      <c r="Q49" s="179"/>
      <c r="R49" s="186"/>
    </row>
    <row r="50" spans="1:18" ht="17.25" customHeight="1">
      <c r="A50" s="181"/>
      <c r="B50" s="181"/>
      <c r="C50" s="181"/>
      <c r="D50" s="181"/>
      <c r="E50" s="181"/>
      <c r="F50" s="181"/>
      <c r="G50" s="188"/>
      <c r="H50" s="189"/>
      <c r="I50" s="188"/>
      <c r="J50" s="189"/>
      <c r="K50" s="188"/>
      <c r="L50" s="189"/>
      <c r="M50" s="188"/>
      <c r="N50" s="189"/>
      <c r="O50" s="188"/>
      <c r="P50" s="189"/>
      <c r="Q50" s="188"/>
      <c r="R50" s="189"/>
    </row>
    <row r="51" spans="1:18" ht="16.5" customHeight="1">
      <c r="A51" s="181"/>
      <c r="B51" s="181"/>
      <c r="C51" s="181"/>
      <c r="D51" s="181"/>
      <c r="E51" s="181"/>
      <c r="F51" s="181"/>
      <c r="G51" s="188"/>
      <c r="H51" s="189"/>
      <c r="I51" s="188"/>
      <c r="J51" s="189"/>
      <c r="K51" s="188"/>
      <c r="L51" s="189"/>
      <c r="M51" s="188"/>
      <c r="N51" s="189"/>
      <c r="O51" s="188"/>
      <c r="P51" s="189"/>
      <c r="Q51" s="188"/>
      <c r="R51" s="189"/>
    </row>
    <row r="52" spans="1:18" ht="17.25" customHeight="1">
      <c r="A52" s="178"/>
      <c r="B52" s="178"/>
      <c r="C52" s="178"/>
      <c r="D52" s="178"/>
      <c r="E52" s="178"/>
      <c r="F52" s="178"/>
      <c r="G52" s="190"/>
      <c r="H52" s="190"/>
      <c r="I52" s="179"/>
      <c r="J52" s="190"/>
      <c r="K52" s="179"/>
      <c r="L52" s="190"/>
      <c r="M52" s="179"/>
      <c r="N52" s="190"/>
      <c r="O52" s="190"/>
      <c r="P52" s="190"/>
      <c r="Q52" s="190"/>
      <c r="R52" s="190"/>
    </row>
    <row r="53" spans="1:18" ht="16.5" customHeight="1">
      <c r="A53" s="174"/>
      <c r="B53" s="174"/>
      <c r="C53" s="174"/>
      <c r="D53" s="174"/>
      <c r="E53" s="174"/>
      <c r="F53" s="174"/>
      <c r="G53" s="190"/>
      <c r="H53" s="190"/>
      <c r="I53" s="179"/>
      <c r="J53" s="190"/>
      <c r="K53" s="179"/>
      <c r="L53" s="190"/>
      <c r="M53" s="179"/>
      <c r="N53" s="190"/>
      <c r="O53" s="190"/>
      <c r="P53" s="190"/>
      <c r="Q53" s="190"/>
      <c r="R53" s="190"/>
    </row>
    <row r="54" spans="1:18" ht="17.25" customHeight="1">
      <c r="A54" s="181"/>
      <c r="B54" s="181"/>
      <c r="C54" s="181"/>
      <c r="D54" s="181"/>
      <c r="E54" s="181"/>
      <c r="F54" s="181"/>
      <c r="G54" s="190"/>
      <c r="H54" s="190"/>
      <c r="I54" s="188"/>
      <c r="J54" s="189"/>
      <c r="K54" s="188"/>
      <c r="L54" s="189"/>
      <c r="M54" s="188"/>
      <c r="N54" s="189"/>
      <c r="O54" s="190"/>
      <c r="P54" s="190"/>
      <c r="Q54" s="190"/>
      <c r="R54" s="190"/>
    </row>
    <row r="55" spans="1:18" ht="16.5" customHeight="1">
      <c r="A55" s="181"/>
      <c r="B55" s="181"/>
      <c r="C55" s="181"/>
      <c r="D55" s="181"/>
      <c r="E55" s="181"/>
      <c r="F55" s="181"/>
      <c r="G55" s="190"/>
      <c r="H55" s="190"/>
      <c r="I55" s="188"/>
      <c r="J55" s="189"/>
      <c r="K55" s="188"/>
      <c r="L55" s="189"/>
      <c r="M55" s="188"/>
      <c r="N55" s="189"/>
      <c r="O55" s="190"/>
      <c r="P55" s="190"/>
      <c r="Q55" s="190"/>
      <c r="R55" s="190"/>
    </row>
    <row r="56" spans="1:18" ht="16.5" customHeight="1">
      <c r="A56" s="174"/>
      <c r="B56" s="174"/>
      <c r="C56" s="174"/>
      <c r="D56" s="174"/>
      <c r="E56" s="174"/>
      <c r="F56" s="174"/>
      <c r="G56" s="190"/>
      <c r="H56" s="190"/>
      <c r="I56" s="179"/>
      <c r="J56" s="190"/>
      <c r="K56" s="179"/>
      <c r="L56" s="190"/>
      <c r="M56" s="179"/>
      <c r="N56" s="190"/>
      <c r="O56" s="190"/>
      <c r="P56" s="190"/>
      <c r="Q56" s="190"/>
      <c r="R56" s="190"/>
    </row>
    <row r="57" spans="1:18" ht="17.25" customHeight="1">
      <c r="A57" s="181"/>
      <c r="B57" s="181"/>
      <c r="C57" s="181"/>
      <c r="D57" s="181"/>
      <c r="E57" s="181"/>
      <c r="F57" s="181"/>
      <c r="G57" s="190"/>
      <c r="H57" s="190"/>
      <c r="I57" s="188"/>
      <c r="J57" s="189"/>
      <c r="K57" s="188"/>
      <c r="L57" s="189"/>
      <c r="M57" s="188"/>
      <c r="N57" s="189"/>
      <c r="O57" s="190"/>
      <c r="P57" s="190"/>
      <c r="Q57" s="190"/>
      <c r="R57" s="190"/>
    </row>
    <row r="58" spans="1:18" ht="16.5" customHeight="1">
      <c r="A58" s="181"/>
      <c r="B58" s="181"/>
      <c r="C58" s="181"/>
      <c r="D58" s="181"/>
      <c r="E58" s="181"/>
      <c r="F58" s="181"/>
      <c r="G58" s="190"/>
      <c r="H58" s="190"/>
      <c r="I58" s="188"/>
      <c r="J58" s="189"/>
      <c r="K58" s="188"/>
      <c r="L58" s="189"/>
      <c r="M58" s="188"/>
      <c r="N58" s="189"/>
      <c r="O58" s="190"/>
      <c r="P58" s="190"/>
      <c r="Q58" s="190"/>
      <c r="R58" s="190"/>
    </row>
    <row r="59" spans="1:18" ht="16.5" customHeight="1">
      <c r="A59" s="174"/>
      <c r="B59" s="174"/>
      <c r="C59" s="174"/>
      <c r="D59" s="174"/>
      <c r="E59" s="174"/>
      <c r="F59" s="174"/>
      <c r="G59" s="190"/>
      <c r="H59" s="190"/>
      <c r="I59" s="179"/>
      <c r="J59" s="190"/>
      <c r="K59" s="179"/>
      <c r="L59" s="190"/>
      <c r="M59" s="179"/>
      <c r="N59" s="190"/>
      <c r="O59" s="190"/>
      <c r="P59" s="190"/>
      <c r="Q59" s="190"/>
      <c r="R59" s="190"/>
    </row>
    <row r="60" spans="1:18" ht="17.25" customHeight="1">
      <c r="A60" s="181"/>
      <c r="B60" s="181"/>
      <c r="C60" s="181"/>
      <c r="D60" s="181"/>
      <c r="E60" s="181"/>
      <c r="F60" s="181"/>
      <c r="G60" s="190"/>
      <c r="H60" s="190"/>
      <c r="I60" s="188"/>
      <c r="J60" s="189"/>
      <c r="K60" s="188"/>
      <c r="L60" s="189"/>
      <c r="M60" s="188"/>
      <c r="N60" s="189"/>
      <c r="O60" s="190"/>
      <c r="P60" s="190"/>
      <c r="Q60" s="190"/>
      <c r="R60" s="190"/>
    </row>
    <row r="61" spans="1:18" ht="16.5" customHeight="1">
      <c r="A61" s="181"/>
      <c r="B61" s="181"/>
      <c r="C61" s="181"/>
      <c r="D61" s="181"/>
      <c r="E61" s="181"/>
      <c r="F61" s="181"/>
      <c r="G61" s="190"/>
      <c r="H61" s="190"/>
      <c r="I61" s="188"/>
      <c r="J61" s="189"/>
      <c r="K61" s="188"/>
      <c r="L61" s="189"/>
      <c r="M61" s="188"/>
      <c r="N61" s="189"/>
      <c r="O61" s="190"/>
      <c r="P61" s="190"/>
      <c r="Q61" s="190"/>
      <c r="R61" s="190"/>
    </row>
    <row r="62" spans="1:18" ht="17.25" customHeight="1">
      <c r="A62" s="174"/>
      <c r="B62" s="174"/>
      <c r="C62" s="174"/>
      <c r="D62" s="174"/>
      <c r="E62" s="174"/>
      <c r="F62" s="174"/>
      <c r="G62" s="174"/>
      <c r="H62" s="174"/>
      <c r="I62" s="174"/>
      <c r="J62" s="174"/>
      <c r="K62" s="174"/>
      <c r="L62" s="174"/>
      <c r="M62" s="174"/>
      <c r="N62" s="174"/>
      <c r="O62" s="174"/>
      <c r="P62" s="188"/>
      <c r="Q62" s="189"/>
      <c r="R62" s="179"/>
    </row>
    <row r="63" spans="1:18" ht="16.5" customHeight="1">
      <c r="A63" s="178"/>
      <c r="B63" s="178"/>
      <c r="C63" s="178"/>
      <c r="D63" s="178"/>
      <c r="E63" s="178"/>
      <c r="F63" s="178"/>
      <c r="G63" s="178"/>
      <c r="H63" s="178"/>
      <c r="I63" s="178"/>
      <c r="J63" s="178"/>
      <c r="K63" s="178"/>
      <c r="L63" s="178"/>
      <c r="M63" s="178"/>
      <c r="N63" s="178"/>
      <c r="O63" s="178"/>
      <c r="P63" s="188"/>
      <c r="Q63" s="189"/>
      <c r="R63" s="179"/>
    </row>
    <row r="64" spans="1:18" ht="17.25" customHeight="1">
      <c r="A64" s="174"/>
      <c r="B64" s="174"/>
      <c r="C64" s="174"/>
      <c r="D64" s="174"/>
      <c r="E64" s="174"/>
      <c r="F64" s="174"/>
      <c r="G64" s="174"/>
      <c r="H64" s="174"/>
      <c r="I64" s="174"/>
      <c r="J64" s="174"/>
      <c r="K64" s="174"/>
      <c r="L64" s="174"/>
      <c r="M64" s="174"/>
      <c r="N64" s="174"/>
      <c r="O64" s="174"/>
      <c r="P64" s="188"/>
      <c r="Q64" s="189"/>
      <c r="R64" s="179"/>
    </row>
    <row r="65" spans="1:18" ht="16.5" customHeight="1">
      <c r="A65" s="178"/>
      <c r="B65" s="178"/>
      <c r="C65" s="178"/>
      <c r="D65" s="178"/>
      <c r="E65" s="178"/>
      <c r="F65" s="178"/>
      <c r="G65" s="178"/>
      <c r="H65" s="178"/>
      <c r="I65" s="178"/>
      <c r="J65" s="178"/>
      <c r="K65" s="178"/>
      <c r="L65" s="178"/>
      <c r="M65" s="178"/>
      <c r="N65" s="178"/>
      <c r="O65" s="178"/>
      <c r="P65" s="188"/>
      <c r="Q65" s="189"/>
      <c r="R65" s="179"/>
    </row>
    <row r="66" spans="1:18" ht="12.75">
      <c r="A66" s="187"/>
      <c r="B66" s="187"/>
      <c r="C66" s="187"/>
      <c r="D66" s="187"/>
      <c r="E66" s="187"/>
      <c r="F66" s="187"/>
      <c r="G66" s="187"/>
      <c r="H66" s="187"/>
      <c r="I66" s="187"/>
      <c r="J66" s="187"/>
      <c r="K66" s="187"/>
      <c r="L66" s="187"/>
      <c r="M66" s="187"/>
      <c r="N66" s="187"/>
      <c r="O66" s="187"/>
      <c r="P66" s="187"/>
      <c r="Q66" s="187"/>
      <c r="R66" s="187"/>
    </row>
    <row r="67" spans="1:18" ht="12.75">
      <c r="A67" s="187"/>
      <c r="B67" s="187"/>
      <c r="C67" s="187"/>
      <c r="D67" s="187"/>
      <c r="E67" s="187"/>
      <c r="F67" s="187"/>
      <c r="G67" s="187"/>
      <c r="H67" s="187"/>
      <c r="I67" s="187"/>
      <c r="J67" s="187"/>
      <c r="K67" s="187"/>
      <c r="L67" s="187"/>
      <c r="M67" s="187"/>
      <c r="N67" s="187"/>
      <c r="O67" s="187"/>
      <c r="P67" s="187"/>
      <c r="Q67" s="187"/>
      <c r="R67" s="187"/>
    </row>
    <row r="68" spans="1:18" ht="14.25">
      <c r="A68" s="191"/>
      <c r="B68" s="192"/>
      <c r="C68" s="192"/>
      <c r="D68" s="192"/>
      <c r="E68" s="192"/>
      <c r="F68" s="192"/>
      <c r="G68" s="192"/>
      <c r="H68" s="192"/>
      <c r="I68" s="192"/>
      <c r="J68" s="192"/>
      <c r="K68" s="192"/>
      <c r="L68" s="192"/>
      <c r="M68" s="192"/>
      <c r="N68" s="192"/>
      <c r="O68" s="192"/>
      <c r="P68" s="192"/>
      <c r="Q68" s="192"/>
      <c r="R68" s="192"/>
    </row>
    <row r="69" spans="1:18" ht="15">
      <c r="A69" s="193"/>
      <c r="B69" s="193"/>
      <c r="C69" s="193"/>
      <c r="D69" s="193"/>
      <c r="E69" s="193"/>
      <c r="F69" s="193"/>
      <c r="G69" s="193"/>
      <c r="H69" s="193"/>
      <c r="I69" s="193"/>
      <c r="J69" s="193"/>
      <c r="K69" s="193"/>
      <c r="L69" s="193"/>
      <c r="M69" s="193"/>
      <c r="N69" s="193"/>
      <c r="O69" s="193"/>
      <c r="P69" s="193"/>
      <c r="Q69" s="193"/>
      <c r="R69" s="193"/>
    </row>
    <row r="70" spans="1:18" ht="14.25">
      <c r="A70" s="191"/>
      <c r="B70" s="191"/>
      <c r="C70" s="191"/>
      <c r="D70" s="191"/>
      <c r="E70" s="191"/>
      <c r="F70" s="191"/>
      <c r="G70" s="191"/>
      <c r="H70" s="191"/>
      <c r="I70" s="191"/>
      <c r="J70" s="191"/>
      <c r="K70" s="191"/>
      <c r="L70" s="191"/>
      <c r="M70" s="191"/>
      <c r="N70" s="191"/>
      <c r="O70" s="191"/>
      <c r="P70" s="191"/>
      <c r="Q70" s="191"/>
      <c r="R70" s="191"/>
    </row>
    <row r="71" spans="1:18" ht="14.25">
      <c r="A71" s="191"/>
      <c r="B71" s="191"/>
      <c r="C71" s="191"/>
      <c r="D71" s="191"/>
      <c r="E71" s="191"/>
      <c r="F71" s="191"/>
      <c r="G71" s="191"/>
      <c r="H71" s="191"/>
      <c r="I71" s="191"/>
      <c r="J71" s="191"/>
      <c r="K71" s="191"/>
      <c r="L71" s="191"/>
      <c r="M71" s="191"/>
      <c r="N71" s="191"/>
      <c r="O71" s="191"/>
      <c r="P71" s="191"/>
      <c r="Q71" s="191"/>
      <c r="R71" s="191"/>
    </row>
    <row r="72" spans="1:18" ht="14.25">
      <c r="A72" s="191"/>
      <c r="B72" s="191"/>
      <c r="C72" s="191"/>
      <c r="D72" s="191"/>
      <c r="E72" s="191"/>
      <c r="F72" s="191"/>
      <c r="G72" s="191"/>
      <c r="H72" s="191"/>
      <c r="I72" s="191"/>
      <c r="J72" s="191"/>
      <c r="K72" s="191"/>
      <c r="L72" s="191"/>
      <c r="M72" s="191"/>
      <c r="N72" s="191"/>
      <c r="O72" s="191"/>
      <c r="P72" s="191"/>
      <c r="Q72" s="191"/>
      <c r="R72" s="191"/>
    </row>
    <row r="73" spans="1:18" ht="12.75">
      <c r="A73" s="174"/>
      <c r="B73" s="174"/>
      <c r="C73" s="174"/>
      <c r="D73" s="174"/>
      <c r="E73" s="174"/>
      <c r="F73" s="174"/>
      <c r="G73" s="175"/>
      <c r="H73" s="175"/>
      <c r="I73" s="175"/>
      <c r="J73" s="175"/>
      <c r="K73" s="175"/>
      <c r="L73" s="175"/>
      <c r="M73" s="175"/>
      <c r="N73" s="175"/>
      <c r="O73" s="175"/>
      <c r="P73" s="175"/>
      <c r="Q73" s="175"/>
      <c r="R73" s="175"/>
    </row>
    <row r="74" spans="1:18" ht="12.75">
      <c r="A74" s="175"/>
      <c r="B74" s="175"/>
      <c r="C74" s="175"/>
      <c r="D74" s="175"/>
      <c r="E74" s="175"/>
      <c r="F74" s="175"/>
      <c r="G74" s="175"/>
      <c r="H74" s="175"/>
      <c r="I74" s="175"/>
      <c r="J74" s="175"/>
      <c r="K74" s="175"/>
      <c r="L74" s="175"/>
      <c r="M74" s="175"/>
      <c r="N74" s="175"/>
      <c r="O74" s="175"/>
      <c r="P74" s="175"/>
      <c r="Q74" s="175"/>
      <c r="R74" s="175"/>
    </row>
    <row r="75" spans="1:18" ht="17.25" customHeight="1">
      <c r="A75" s="174"/>
      <c r="B75" s="174"/>
      <c r="C75" s="174"/>
      <c r="D75" s="174"/>
      <c r="E75" s="174"/>
      <c r="F75" s="174"/>
      <c r="G75" s="175"/>
      <c r="H75" s="175"/>
      <c r="I75" s="175"/>
      <c r="J75" s="175"/>
      <c r="K75" s="175"/>
      <c r="L75" s="175"/>
      <c r="M75" s="175"/>
      <c r="N75" s="175"/>
      <c r="O75" s="175"/>
      <c r="P75" s="175"/>
      <c r="Q75" s="175"/>
      <c r="R75" s="175"/>
    </row>
    <row r="76" spans="1:18" ht="12.75">
      <c r="A76" s="174"/>
      <c r="B76" s="174"/>
      <c r="C76" s="174"/>
      <c r="D76" s="174"/>
      <c r="E76" s="174"/>
      <c r="F76" s="174"/>
      <c r="G76" s="176"/>
      <c r="H76" s="177"/>
      <c r="I76" s="176"/>
      <c r="J76" s="177"/>
      <c r="K76" s="176"/>
      <c r="L76" s="177"/>
      <c r="M76" s="176"/>
      <c r="N76" s="177"/>
      <c r="O76" s="176"/>
      <c r="P76" s="177"/>
      <c r="Q76" s="176"/>
      <c r="R76" s="177"/>
    </row>
    <row r="77" spans="1:18" ht="12.75">
      <c r="A77" s="178"/>
      <c r="B77" s="178"/>
      <c r="C77" s="178"/>
      <c r="D77" s="178"/>
      <c r="E77" s="178"/>
      <c r="F77" s="178"/>
      <c r="G77" s="179"/>
      <c r="H77" s="180"/>
      <c r="I77" s="179"/>
      <c r="J77" s="180"/>
      <c r="K77" s="179"/>
      <c r="L77" s="180"/>
      <c r="M77" s="179"/>
      <c r="N77" s="180"/>
      <c r="O77" s="179"/>
      <c r="P77" s="180"/>
      <c r="Q77" s="179"/>
      <c r="R77" s="180"/>
    </row>
    <row r="78" spans="1:18" ht="12.75">
      <c r="A78" s="181"/>
      <c r="B78" s="181"/>
      <c r="C78" s="181"/>
      <c r="D78" s="181"/>
      <c r="E78" s="181"/>
      <c r="F78" s="181"/>
      <c r="G78" s="194"/>
      <c r="H78" s="189"/>
      <c r="I78" s="194"/>
      <c r="J78" s="189"/>
      <c r="K78" s="194"/>
      <c r="L78" s="189"/>
      <c r="M78" s="194"/>
      <c r="N78" s="189"/>
      <c r="O78" s="194"/>
      <c r="P78" s="189"/>
      <c r="Q78" s="194"/>
      <c r="R78" s="189"/>
    </row>
    <row r="79" spans="1:18" ht="12.75">
      <c r="A79" s="181"/>
      <c r="B79" s="181"/>
      <c r="C79" s="181"/>
      <c r="D79" s="181"/>
      <c r="E79" s="181"/>
      <c r="F79" s="181"/>
      <c r="G79" s="194"/>
      <c r="H79" s="189"/>
      <c r="I79" s="194"/>
      <c r="J79" s="189"/>
      <c r="K79" s="194"/>
      <c r="L79" s="189"/>
      <c r="M79" s="194"/>
      <c r="N79" s="189"/>
      <c r="O79" s="194"/>
      <c r="P79" s="189"/>
      <c r="Q79" s="194"/>
      <c r="R79" s="189"/>
    </row>
    <row r="80" spans="1:18" ht="12.75">
      <c r="A80" s="178"/>
      <c r="B80" s="178"/>
      <c r="C80" s="178"/>
      <c r="D80" s="178"/>
      <c r="E80" s="178"/>
      <c r="F80" s="178"/>
      <c r="G80" s="179"/>
      <c r="H80" s="195"/>
      <c r="I80" s="179"/>
      <c r="J80" s="195"/>
      <c r="K80" s="179"/>
      <c r="L80" s="195"/>
      <c r="M80" s="179"/>
      <c r="N80" s="195"/>
      <c r="O80" s="179"/>
      <c r="P80" s="195"/>
      <c r="Q80" s="179"/>
      <c r="R80" s="195"/>
    </row>
    <row r="81" spans="1:18" ht="12.75">
      <c r="A81" s="181"/>
      <c r="B81" s="181"/>
      <c r="C81" s="181"/>
      <c r="D81" s="181"/>
      <c r="E81" s="181"/>
      <c r="F81" s="181"/>
      <c r="G81" s="194"/>
      <c r="H81" s="189"/>
      <c r="I81" s="188"/>
      <c r="J81" s="189"/>
      <c r="K81" s="188"/>
      <c r="L81" s="189"/>
      <c r="M81" s="195"/>
      <c r="N81" s="189"/>
      <c r="O81" s="188"/>
      <c r="P81" s="189"/>
      <c r="Q81" s="188"/>
      <c r="R81" s="189"/>
    </row>
    <row r="82" spans="1:18" ht="12.75">
      <c r="A82" s="181"/>
      <c r="B82" s="181"/>
      <c r="C82" s="181"/>
      <c r="D82" s="181"/>
      <c r="E82" s="181"/>
      <c r="F82" s="181"/>
      <c r="G82" s="194"/>
      <c r="H82" s="189"/>
      <c r="I82" s="188"/>
      <c r="J82" s="189"/>
      <c r="K82" s="188"/>
      <c r="L82" s="189"/>
      <c r="M82" s="188"/>
      <c r="N82" s="189"/>
      <c r="O82" s="188"/>
      <c r="P82" s="189"/>
      <c r="Q82" s="188"/>
      <c r="R82" s="189"/>
    </row>
    <row r="83" spans="1:18" ht="12.75">
      <c r="A83" s="178"/>
      <c r="B83" s="178"/>
      <c r="C83" s="178"/>
      <c r="D83" s="178"/>
      <c r="E83" s="178"/>
      <c r="F83" s="178"/>
      <c r="G83" s="179"/>
      <c r="H83" s="174"/>
      <c r="I83" s="179"/>
      <c r="J83" s="174"/>
      <c r="K83" s="179"/>
      <c r="L83" s="174"/>
      <c r="M83" s="179"/>
      <c r="N83" s="174"/>
      <c r="O83" s="179"/>
      <c r="P83" s="174"/>
      <c r="Q83" s="179"/>
      <c r="R83" s="174"/>
    </row>
    <row r="84" spans="1:18" ht="12.75">
      <c r="A84" s="187"/>
      <c r="B84" s="187"/>
      <c r="C84" s="187"/>
      <c r="D84" s="187"/>
      <c r="E84" s="187"/>
      <c r="F84" s="187"/>
      <c r="G84" s="179"/>
      <c r="H84" s="174"/>
      <c r="I84" s="179"/>
      <c r="J84" s="174"/>
      <c r="K84" s="179"/>
      <c r="L84" s="174"/>
      <c r="M84" s="179"/>
      <c r="N84" s="174"/>
      <c r="O84" s="179"/>
      <c r="P84" s="174"/>
      <c r="Q84" s="179"/>
      <c r="R84" s="174"/>
    </row>
    <row r="85" spans="1:18" ht="12.75">
      <c r="A85" s="181"/>
      <c r="B85" s="181"/>
      <c r="C85" s="181"/>
      <c r="D85" s="181"/>
      <c r="E85" s="181"/>
      <c r="F85" s="181"/>
      <c r="G85" s="188"/>
      <c r="H85" s="189"/>
      <c r="I85" s="188"/>
      <c r="J85" s="189"/>
      <c r="K85" s="188"/>
      <c r="L85" s="189"/>
      <c r="M85" s="188"/>
      <c r="N85" s="189"/>
      <c r="O85" s="188"/>
      <c r="P85" s="189"/>
      <c r="Q85" s="188"/>
      <c r="R85" s="189"/>
    </row>
    <row r="86" spans="1:18" ht="12.75">
      <c r="A86" s="181"/>
      <c r="B86" s="181"/>
      <c r="C86" s="181"/>
      <c r="D86" s="181"/>
      <c r="E86" s="181"/>
      <c r="F86" s="181"/>
      <c r="G86" s="188"/>
      <c r="H86" s="189"/>
      <c r="I86" s="188"/>
      <c r="J86" s="189"/>
      <c r="K86" s="188"/>
      <c r="L86" s="189"/>
      <c r="M86" s="188"/>
      <c r="N86" s="189"/>
      <c r="O86" s="188"/>
      <c r="P86" s="189"/>
      <c r="Q86" s="188"/>
      <c r="R86" s="189"/>
    </row>
    <row r="87" spans="1:18" ht="12.75">
      <c r="A87" s="178"/>
      <c r="B87" s="178"/>
      <c r="C87" s="178"/>
      <c r="D87" s="178"/>
      <c r="E87" s="178"/>
      <c r="F87" s="178"/>
      <c r="G87" s="190"/>
      <c r="H87" s="190"/>
      <c r="I87" s="179"/>
      <c r="J87" s="190"/>
      <c r="K87" s="179"/>
      <c r="L87" s="190"/>
      <c r="M87" s="179"/>
      <c r="N87" s="190"/>
      <c r="O87" s="190"/>
      <c r="P87" s="190"/>
      <c r="Q87" s="190"/>
      <c r="R87" s="190"/>
    </row>
    <row r="88" spans="1:18" ht="12.75">
      <c r="A88" s="174"/>
      <c r="B88" s="174"/>
      <c r="C88" s="174"/>
      <c r="D88" s="174"/>
      <c r="E88" s="174"/>
      <c r="F88" s="174"/>
      <c r="G88" s="190"/>
      <c r="H88" s="190"/>
      <c r="I88" s="179"/>
      <c r="J88" s="190"/>
      <c r="K88" s="179"/>
      <c r="L88" s="190"/>
      <c r="M88" s="179"/>
      <c r="N88" s="190"/>
      <c r="O88" s="190"/>
      <c r="P88" s="190"/>
      <c r="Q88" s="190"/>
      <c r="R88" s="190"/>
    </row>
    <row r="89" spans="1:18" ht="12.75">
      <c r="A89" s="181"/>
      <c r="B89" s="181"/>
      <c r="C89" s="181"/>
      <c r="D89" s="181"/>
      <c r="E89" s="181"/>
      <c r="F89" s="181"/>
      <c r="G89" s="190"/>
      <c r="H89" s="190"/>
      <c r="I89" s="188"/>
      <c r="J89" s="189"/>
      <c r="K89" s="188"/>
      <c r="L89" s="189"/>
      <c r="M89" s="188"/>
      <c r="N89" s="189"/>
      <c r="O89" s="190"/>
      <c r="P89" s="190"/>
      <c r="Q89" s="190"/>
      <c r="R89" s="190"/>
    </row>
    <row r="90" spans="1:18" ht="12.75">
      <c r="A90" s="181"/>
      <c r="B90" s="181"/>
      <c r="C90" s="181"/>
      <c r="D90" s="181"/>
      <c r="E90" s="181"/>
      <c r="F90" s="181"/>
      <c r="G90" s="190"/>
      <c r="H90" s="190"/>
      <c r="I90" s="188"/>
      <c r="J90" s="189"/>
      <c r="K90" s="188"/>
      <c r="L90" s="189"/>
      <c r="M90" s="188"/>
      <c r="N90" s="189"/>
      <c r="O90" s="190"/>
      <c r="P90" s="190"/>
      <c r="Q90" s="190"/>
      <c r="R90" s="190"/>
    </row>
    <row r="91" spans="1:18" ht="12.75">
      <c r="A91" s="174"/>
      <c r="B91" s="174"/>
      <c r="C91" s="174"/>
      <c r="D91" s="174"/>
      <c r="E91" s="174"/>
      <c r="F91" s="174"/>
      <c r="G91" s="190"/>
      <c r="H91" s="190"/>
      <c r="I91" s="179"/>
      <c r="J91" s="190"/>
      <c r="K91" s="179"/>
      <c r="L91" s="190"/>
      <c r="M91" s="179"/>
      <c r="N91" s="190"/>
      <c r="O91" s="190"/>
      <c r="P91" s="190"/>
      <c r="Q91" s="190"/>
      <c r="R91" s="190"/>
    </row>
    <row r="92" spans="1:18" ht="12.75">
      <c r="A92" s="181"/>
      <c r="B92" s="181"/>
      <c r="C92" s="181"/>
      <c r="D92" s="181"/>
      <c r="E92" s="181"/>
      <c r="F92" s="181"/>
      <c r="G92" s="190"/>
      <c r="H92" s="190"/>
      <c r="I92" s="188"/>
      <c r="J92" s="189"/>
      <c r="K92" s="188"/>
      <c r="L92" s="189"/>
      <c r="M92" s="188"/>
      <c r="N92" s="189"/>
      <c r="O92" s="190"/>
      <c r="P92" s="190"/>
      <c r="Q92" s="190"/>
      <c r="R92" s="190"/>
    </row>
    <row r="93" spans="1:18" ht="12.75">
      <c r="A93" s="181"/>
      <c r="B93" s="181"/>
      <c r="C93" s="181"/>
      <c r="D93" s="181"/>
      <c r="E93" s="181"/>
      <c r="F93" s="181"/>
      <c r="G93" s="190"/>
      <c r="H93" s="190"/>
      <c r="I93" s="188"/>
      <c r="J93" s="189"/>
      <c r="K93" s="188"/>
      <c r="L93" s="189"/>
      <c r="M93" s="188"/>
      <c r="N93" s="189"/>
      <c r="O93" s="190"/>
      <c r="P93" s="190"/>
      <c r="Q93" s="190"/>
      <c r="R93" s="190"/>
    </row>
    <row r="94" spans="1:18" ht="12.75">
      <c r="A94" s="174"/>
      <c r="B94" s="174"/>
      <c r="C94" s="174"/>
      <c r="D94" s="174"/>
      <c r="E94" s="174"/>
      <c r="F94" s="174"/>
      <c r="G94" s="190"/>
      <c r="H94" s="190"/>
      <c r="I94" s="179"/>
      <c r="J94" s="190"/>
      <c r="K94" s="179"/>
      <c r="L94" s="190"/>
      <c r="M94" s="179"/>
      <c r="N94" s="190"/>
      <c r="O94" s="190"/>
      <c r="P94" s="190"/>
      <c r="Q94" s="190"/>
      <c r="R94" s="190"/>
    </row>
    <row r="95" spans="1:18" ht="12.75">
      <c r="A95" s="181"/>
      <c r="B95" s="181"/>
      <c r="C95" s="181"/>
      <c r="D95" s="181"/>
      <c r="E95" s="181"/>
      <c r="F95" s="181"/>
      <c r="G95" s="190"/>
      <c r="H95" s="190"/>
      <c r="I95" s="188"/>
      <c r="J95" s="189"/>
      <c r="K95" s="188"/>
      <c r="L95" s="189"/>
      <c r="M95" s="188"/>
      <c r="N95" s="189"/>
      <c r="O95" s="190"/>
      <c r="P95" s="190"/>
      <c r="Q95" s="190"/>
      <c r="R95" s="190"/>
    </row>
    <row r="96" spans="1:18" ht="12.75">
      <c r="A96" s="181"/>
      <c r="B96" s="181"/>
      <c r="C96" s="181"/>
      <c r="D96" s="181"/>
      <c r="E96" s="181"/>
      <c r="F96" s="181"/>
      <c r="G96" s="190"/>
      <c r="H96" s="190"/>
      <c r="I96" s="188"/>
      <c r="J96" s="189"/>
      <c r="K96" s="188"/>
      <c r="L96" s="189"/>
      <c r="M96" s="188"/>
      <c r="N96" s="189"/>
      <c r="O96" s="190"/>
      <c r="P96" s="190"/>
      <c r="Q96" s="190"/>
      <c r="R96" s="190"/>
    </row>
    <row r="97" spans="1:18" ht="12.75">
      <c r="A97" s="174"/>
      <c r="B97" s="174"/>
      <c r="C97" s="174"/>
      <c r="D97" s="174"/>
      <c r="E97" s="174"/>
      <c r="F97" s="174"/>
      <c r="G97" s="190"/>
      <c r="H97" s="190"/>
      <c r="I97" s="190"/>
      <c r="J97" s="190"/>
      <c r="K97" s="190"/>
      <c r="L97" s="190"/>
      <c r="M97" s="190"/>
      <c r="N97" s="190"/>
      <c r="O97" s="190"/>
      <c r="P97" s="190"/>
      <c r="Q97" s="190"/>
      <c r="R97" s="190"/>
    </row>
    <row r="98" spans="1:18" ht="12.75">
      <c r="A98" s="178"/>
      <c r="B98" s="178"/>
      <c r="C98" s="178"/>
      <c r="D98" s="178"/>
      <c r="E98" s="178"/>
      <c r="F98" s="178"/>
      <c r="G98" s="190"/>
      <c r="H98" s="190"/>
      <c r="I98" s="190"/>
      <c r="J98" s="190"/>
      <c r="K98" s="190"/>
      <c r="L98" s="190"/>
      <c r="M98" s="190"/>
      <c r="N98" s="190"/>
      <c r="O98" s="190"/>
      <c r="P98" s="190"/>
      <c r="Q98" s="190"/>
      <c r="R98" s="190"/>
    </row>
    <row r="99" spans="1:18" ht="12.75">
      <c r="A99" s="181"/>
      <c r="B99" s="181"/>
      <c r="C99" s="181"/>
      <c r="D99" s="181"/>
      <c r="E99" s="181"/>
      <c r="F99" s="181"/>
      <c r="G99" s="190"/>
      <c r="H99" s="190"/>
      <c r="I99" s="190"/>
      <c r="J99" s="190"/>
      <c r="K99" s="190"/>
      <c r="L99" s="190"/>
      <c r="M99" s="190"/>
      <c r="N99" s="190"/>
      <c r="O99" s="190"/>
      <c r="P99" s="190"/>
      <c r="Q99" s="190"/>
      <c r="R99" s="190"/>
    </row>
    <row r="100" spans="1:18" ht="12.75">
      <c r="A100" s="187"/>
      <c r="B100" s="187"/>
      <c r="C100" s="187"/>
      <c r="D100" s="187"/>
      <c r="E100" s="187"/>
      <c r="F100" s="187"/>
      <c r="G100" s="187"/>
      <c r="H100" s="187"/>
      <c r="I100" s="187"/>
      <c r="J100" s="187"/>
      <c r="K100" s="187"/>
      <c r="L100" s="187"/>
      <c r="M100" s="187"/>
      <c r="N100" s="187"/>
      <c r="O100" s="187"/>
      <c r="P100" s="187"/>
      <c r="Q100" s="187"/>
      <c r="R100" s="187"/>
    </row>
    <row r="101" spans="1:18" ht="12.75">
      <c r="A101" s="187"/>
      <c r="B101" s="187"/>
      <c r="C101" s="187"/>
      <c r="D101" s="187"/>
      <c r="E101" s="187"/>
      <c r="F101" s="187"/>
      <c r="G101" s="187"/>
      <c r="H101" s="187"/>
      <c r="I101" s="187"/>
      <c r="J101" s="187"/>
      <c r="K101" s="187"/>
      <c r="L101" s="187"/>
      <c r="M101" s="187"/>
      <c r="N101" s="187"/>
      <c r="O101" s="187"/>
      <c r="P101" s="187"/>
      <c r="Q101" s="187"/>
      <c r="R101" s="187"/>
    </row>
    <row r="102" spans="1:18" ht="12.75">
      <c r="A102" s="187"/>
      <c r="B102" s="187"/>
      <c r="C102" s="187"/>
      <c r="D102" s="187"/>
      <c r="E102" s="187"/>
      <c r="F102" s="187"/>
      <c r="G102" s="187"/>
      <c r="H102" s="187"/>
      <c r="I102" s="187"/>
      <c r="J102" s="187"/>
      <c r="K102" s="187"/>
      <c r="L102" s="187"/>
      <c r="M102" s="187"/>
      <c r="N102" s="187"/>
      <c r="O102" s="187"/>
      <c r="P102" s="187"/>
      <c r="Q102" s="187"/>
      <c r="R102" s="187"/>
    </row>
    <row r="103" spans="1:18" ht="14.25">
      <c r="A103" s="191"/>
      <c r="B103" s="192"/>
      <c r="C103" s="192"/>
      <c r="D103" s="192"/>
      <c r="E103" s="192"/>
      <c r="F103" s="192"/>
      <c r="G103" s="192"/>
      <c r="H103" s="192"/>
      <c r="I103" s="192"/>
      <c r="J103" s="192"/>
      <c r="K103" s="192"/>
      <c r="L103" s="192"/>
      <c r="M103" s="192"/>
      <c r="N103" s="192"/>
      <c r="O103" s="192"/>
      <c r="P103" s="192"/>
      <c r="Q103" s="192"/>
      <c r="R103" s="192"/>
    </row>
    <row r="104" spans="1:18" ht="15">
      <c r="A104" s="193"/>
      <c r="B104" s="193"/>
      <c r="C104" s="193"/>
      <c r="D104" s="193"/>
      <c r="E104" s="193"/>
      <c r="F104" s="193"/>
      <c r="G104" s="193"/>
      <c r="H104" s="193"/>
      <c r="I104" s="193"/>
      <c r="J104" s="193"/>
      <c r="K104" s="193"/>
      <c r="L104" s="193"/>
      <c r="M104" s="193"/>
      <c r="N104" s="193"/>
      <c r="O104" s="193"/>
      <c r="P104" s="193"/>
      <c r="Q104" s="193"/>
      <c r="R104" s="193"/>
    </row>
    <row r="105" spans="1:18" ht="14.25">
      <c r="A105" s="191"/>
      <c r="B105" s="191"/>
      <c r="C105" s="191"/>
      <c r="D105" s="191"/>
      <c r="E105" s="191"/>
      <c r="F105" s="191"/>
      <c r="G105" s="191"/>
      <c r="H105" s="191"/>
      <c r="I105" s="191"/>
      <c r="J105" s="191"/>
      <c r="K105" s="191"/>
      <c r="L105" s="191"/>
      <c r="M105" s="191"/>
      <c r="N105" s="191"/>
      <c r="O105" s="191"/>
      <c r="P105" s="191"/>
      <c r="Q105" s="191"/>
      <c r="R105" s="191"/>
    </row>
    <row r="106" spans="1:18" ht="14.25">
      <c r="A106" s="191"/>
      <c r="B106" s="191"/>
      <c r="C106" s="191"/>
      <c r="D106" s="191"/>
      <c r="E106" s="191"/>
      <c r="F106" s="191"/>
      <c r="G106" s="191"/>
      <c r="H106" s="191"/>
      <c r="I106" s="191"/>
      <c r="J106" s="191"/>
      <c r="K106" s="191"/>
      <c r="L106" s="191"/>
      <c r="M106" s="191"/>
      <c r="N106" s="191"/>
      <c r="O106" s="191"/>
      <c r="P106" s="191"/>
      <c r="Q106" s="191"/>
      <c r="R106" s="191"/>
    </row>
    <row r="107" spans="1:18" ht="12.75">
      <c r="A107" s="187"/>
      <c r="B107" s="187"/>
      <c r="C107" s="187"/>
      <c r="D107" s="187"/>
      <c r="E107" s="187"/>
      <c r="F107" s="187"/>
      <c r="G107" s="187"/>
      <c r="H107" s="187"/>
      <c r="I107" s="187"/>
      <c r="J107" s="187"/>
      <c r="K107" s="187"/>
      <c r="L107" s="187"/>
      <c r="M107" s="187"/>
      <c r="N107" s="187"/>
      <c r="O107" s="187"/>
      <c r="P107" s="187"/>
      <c r="Q107" s="187"/>
      <c r="R107" s="187"/>
    </row>
    <row r="108" spans="1:18" ht="12.75">
      <c r="A108" s="174"/>
      <c r="B108" s="174"/>
      <c r="C108" s="174"/>
      <c r="D108" s="174"/>
      <c r="E108" s="174"/>
      <c r="F108" s="174"/>
      <c r="G108" s="175"/>
      <c r="H108" s="175"/>
      <c r="I108" s="175"/>
      <c r="J108" s="175"/>
      <c r="K108" s="175"/>
      <c r="L108" s="175"/>
      <c r="M108" s="175"/>
      <c r="N108" s="175"/>
      <c r="O108" s="175"/>
      <c r="P108" s="175"/>
      <c r="Q108" s="175"/>
      <c r="R108" s="175"/>
    </row>
    <row r="109" spans="1:18" ht="12.75">
      <c r="A109" s="175"/>
      <c r="B109" s="175"/>
      <c r="C109" s="175"/>
      <c r="D109" s="175"/>
      <c r="E109" s="175"/>
      <c r="F109" s="175"/>
      <c r="G109" s="175"/>
      <c r="H109" s="175"/>
      <c r="I109" s="175"/>
      <c r="J109" s="175"/>
      <c r="K109" s="175"/>
      <c r="L109" s="175"/>
      <c r="M109" s="175"/>
      <c r="N109" s="175"/>
      <c r="O109" s="175"/>
      <c r="P109" s="175"/>
      <c r="Q109" s="175"/>
      <c r="R109" s="175"/>
    </row>
    <row r="110" spans="1:18" ht="12.75">
      <c r="A110" s="174"/>
      <c r="B110" s="174"/>
      <c r="C110" s="174"/>
      <c r="D110" s="174"/>
      <c r="E110" s="174"/>
      <c r="F110" s="174"/>
      <c r="G110" s="175"/>
      <c r="H110" s="175"/>
      <c r="I110" s="175"/>
      <c r="J110" s="175"/>
      <c r="K110" s="175"/>
      <c r="L110" s="175"/>
      <c r="M110" s="175"/>
      <c r="N110" s="175"/>
      <c r="O110" s="175"/>
      <c r="P110" s="175"/>
      <c r="Q110" s="175"/>
      <c r="R110" s="175"/>
    </row>
    <row r="111" spans="1:18" ht="12.75">
      <c r="A111" s="174"/>
      <c r="B111" s="174"/>
      <c r="C111" s="174"/>
      <c r="D111" s="174"/>
      <c r="E111" s="174"/>
      <c r="F111" s="174"/>
      <c r="G111" s="176"/>
      <c r="H111" s="177"/>
      <c r="I111" s="176"/>
      <c r="J111" s="177"/>
      <c r="K111" s="176"/>
      <c r="L111" s="177"/>
      <c r="M111" s="176"/>
      <c r="N111" s="177"/>
      <c r="O111" s="176"/>
      <c r="P111" s="177"/>
      <c r="Q111" s="176"/>
      <c r="R111" s="177"/>
    </row>
    <row r="112" spans="1:18" ht="12.75">
      <c r="A112" s="178"/>
      <c r="B112" s="178"/>
      <c r="C112" s="178"/>
      <c r="D112" s="178"/>
      <c r="E112" s="178"/>
      <c r="F112" s="178"/>
      <c r="G112" s="179"/>
      <c r="H112" s="180"/>
      <c r="I112" s="179"/>
      <c r="J112" s="180"/>
      <c r="K112" s="179"/>
      <c r="L112" s="180"/>
      <c r="M112" s="179"/>
      <c r="N112" s="180"/>
      <c r="O112" s="179"/>
      <c r="P112" s="180"/>
      <c r="Q112" s="179"/>
      <c r="R112" s="180"/>
    </row>
    <row r="113" spans="1:18" ht="12.75">
      <c r="A113" s="181"/>
      <c r="B113" s="181"/>
      <c r="C113" s="181"/>
      <c r="D113" s="181"/>
      <c r="E113" s="181"/>
      <c r="F113" s="181"/>
      <c r="G113" s="182"/>
      <c r="H113" s="183"/>
      <c r="I113" s="182"/>
      <c r="J113" s="183"/>
      <c r="K113" s="182"/>
      <c r="L113" s="183"/>
      <c r="M113" s="182"/>
      <c r="N113" s="183"/>
      <c r="O113" s="182"/>
      <c r="P113" s="183"/>
      <c r="Q113" s="182"/>
      <c r="R113" s="183"/>
    </row>
    <row r="114" spans="1:18" ht="12.75">
      <c r="A114" s="181"/>
      <c r="B114" s="181"/>
      <c r="C114" s="181"/>
      <c r="D114" s="181"/>
      <c r="E114" s="181"/>
      <c r="F114" s="181"/>
      <c r="G114" s="182"/>
      <c r="H114" s="183"/>
      <c r="I114" s="182"/>
      <c r="J114" s="183"/>
      <c r="K114" s="182"/>
      <c r="L114" s="183"/>
      <c r="M114" s="182"/>
      <c r="N114" s="183"/>
      <c r="O114" s="182"/>
      <c r="P114" s="183"/>
      <c r="Q114" s="182"/>
      <c r="R114" s="183"/>
    </row>
    <row r="115" spans="1:18" ht="12.75">
      <c r="A115" s="178"/>
      <c r="B115" s="178"/>
      <c r="C115" s="178"/>
      <c r="D115" s="178"/>
      <c r="E115" s="178"/>
      <c r="F115" s="178"/>
      <c r="G115" s="179"/>
      <c r="H115" s="184"/>
      <c r="I115" s="179"/>
      <c r="J115" s="184"/>
      <c r="K115" s="179"/>
      <c r="L115" s="184"/>
      <c r="M115" s="179"/>
      <c r="N115" s="184"/>
      <c r="O115" s="179"/>
      <c r="P115" s="184"/>
      <c r="Q115" s="179"/>
      <c r="R115" s="184"/>
    </row>
    <row r="116" spans="1:18" ht="12.75">
      <c r="A116" s="181"/>
      <c r="B116" s="181"/>
      <c r="C116" s="181"/>
      <c r="D116" s="181"/>
      <c r="E116" s="181"/>
      <c r="F116" s="181"/>
      <c r="G116" s="182"/>
      <c r="H116" s="183"/>
      <c r="I116" s="185"/>
      <c r="J116" s="183"/>
      <c r="K116" s="185"/>
      <c r="L116" s="183"/>
      <c r="M116" s="185"/>
      <c r="N116" s="183"/>
      <c r="O116" s="185"/>
      <c r="P116" s="183"/>
      <c r="Q116" s="185"/>
      <c r="R116" s="183"/>
    </row>
    <row r="117" spans="1:18" ht="12.75">
      <c r="A117" s="181"/>
      <c r="B117" s="181"/>
      <c r="C117" s="181"/>
      <c r="D117" s="181"/>
      <c r="E117" s="181"/>
      <c r="F117" s="181"/>
      <c r="G117" s="182"/>
      <c r="H117" s="183"/>
      <c r="I117" s="185"/>
      <c r="J117" s="183"/>
      <c r="K117" s="185"/>
      <c r="L117" s="183"/>
      <c r="M117" s="185"/>
      <c r="N117" s="183"/>
      <c r="O117" s="185"/>
      <c r="P117" s="183"/>
      <c r="Q117" s="185"/>
      <c r="R117" s="183"/>
    </row>
    <row r="118" spans="1:18" ht="12.75">
      <c r="A118" s="178"/>
      <c r="B118" s="178"/>
      <c r="C118" s="178"/>
      <c r="D118" s="178"/>
      <c r="E118" s="178"/>
      <c r="F118" s="178"/>
      <c r="G118" s="179"/>
      <c r="H118" s="186"/>
      <c r="I118" s="179"/>
      <c r="J118" s="186"/>
      <c r="K118" s="179"/>
      <c r="L118" s="186"/>
      <c r="M118" s="179"/>
      <c r="N118" s="186"/>
      <c r="O118" s="179"/>
      <c r="P118" s="186"/>
      <c r="Q118" s="179"/>
      <c r="R118" s="186"/>
    </row>
    <row r="119" spans="1:18" ht="12.75">
      <c r="A119" s="187"/>
      <c r="B119" s="187"/>
      <c r="C119" s="187"/>
      <c r="D119" s="187"/>
      <c r="E119" s="187"/>
      <c r="F119" s="187"/>
      <c r="G119" s="179"/>
      <c r="H119" s="186"/>
      <c r="I119" s="179"/>
      <c r="J119" s="186"/>
      <c r="K119" s="179"/>
      <c r="L119" s="186"/>
      <c r="M119" s="179"/>
      <c r="N119" s="186"/>
      <c r="O119" s="179"/>
      <c r="P119" s="186"/>
      <c r="Q119" s="179"/>
      <c r="R119" s="186"/>
    </row>
    <row r="120" spans="1:18" ht="12.75">
      <c r="A120" s="181"/>
      <c r="B120" s="181"/>
      <c r="C120" s="181"/>
      <c r="D120" s="181"/>
      <c r="E120" s="181"/>
      <c r="F120" s="181"/>
      <c r="G120" s="188"/>
      <c r="H120" s="189"/>
      <c r="I120" s="188"/>
      <c r="J120" s="189"/>
      <c r="K120" s="188"/>
      <c r="L120" s="189"/>
      <c r="M120" s="188"/>
      <c r="N120" s="189"/>
      <c r="O120" s="188"/>
      <c r="P120" s="189"/>
      <c r="Q120" s="188"/>
      <c r="R120" s="189"/>
    </row>
    <row r="121" spans="1:18" ht="12.75">
      <c r="A121" s="181"/>
      <c r="B121" s="181"/>
      <c r="C121" s="181"/>
      <c r="D121" s="181"/>
      <c r="E121" s="181"/>
      <c r="F121" s="181"/>
      <c r="G121" s="188"/>
      <c r="H121" s="189"/>
      <c r="I121" s="188"/>
      <c r="J121" s="189"/>
      <c r="K121" s="188"/>
      <c r="L121" s="189"/>
      <c r="M121" s="188"/>
      <c r="N121" s="189"/>
      <c r="O121" s="188"/>
      <c r="P121" s="189"/>
      <c r="Q121" s="188"/>
      <c r="R121" s="189"/>
    </row>
    <row r="122" spans="1:18" ht="12.75">
      <c r="A122" s="178"/>
      <c r="B122" s="178"/>
      <c r="C122" s="178"/>
      <c r="D122" s="178"/>
      <c r="E122" s="178"/>
      <c r="F122" s="178"/>
      <c r="G122" s="190"/>
      <c r="H122" s="190"/>
      <c r="I122" s="179"/>
      <c r="J122" s="190"/>
      <c r="K122" s="179"/>
      <c r="L122" s="190"/>
      <c r="M122" s="179"/>
      <c r="N122" s="190"/>
      <c r="O122" s="190"/>
      <c r="P122" s="190"/>
      <c r="Q122" s="190"/>
      <c r="R122" s="190"/>
    </row>
    <row r="123" spans="1:18" ht="12.75">
      <c r="A123" s="174"/>
      <c r="B123" s="174"/>
      <c r="C123" s="174"/>
      <c r="D123" s="174"/>
      <c r="E123" s="174"/>
      <c r="F123" s="174"/>
      <c r="G123" s="190"/>
      <c r="H123" s="190"/>
      <c r="I123" s="179"/>
      <c r="J123" s="190"/>
      <c r="K123" s="179"/>
      <c r="L123" s="190"/>
      <c r="M123" s="179"/>
      <c r="N123" s="190"/>
      <c r="O123" s="190"/>
      <c r="P123" s="190"/>
      <c r="Q123" s="190"/>
      <c r="R123" s="190"/>
    </row>
    <row r="124" spans="1:18" ht="12.75">
      <c r="A124" s="181"/>
      <c r="B124" s="181"/>
      <c r="C124" s="181"/>
      <c r="D124" s="181"/>
      <c r="E124" s="181"/>
      <c r="F124" s="181"/>
      <c r="G124" s="190"/>
      <c r="H124" s="190"/>
      <c r="I124" s="188"/>
      <c r="J124" s="189"/>
      <c r="K124" s="188"/>
      <c r="L124" s="189"/>
      <c r="M124" s="188"/>
      <c r="N124" s="189"/>
      <c r="O124" s="190"/>
      <c r="P124" s="190"/>
      <c r="Q124" s="190"/>
      <c r="R124" s="190"/>
    </row>
    <row r="125" spans="1:18" ht="12.75">
      <c r="A125" s="181"/>
      <c r="B125" s="181"/>
      <c r="C125" s="181"/>
      <c r="D125" s="181"/>
      <c r="E125" s="181"/>
      <c r="F125" s="181"/>
      <c r="G125" s="190"/>
      <c r="H125" s="190"/>
      <c r="I125" s="188"/>
      <c r="J125" s="189"/>
      <c r="K125" s="188"/>
      <c r="L125" s="189"/>
      <c r="M125" s="188"/>
      <c r="N125" s="189"/>
      <c r="O125" s="190"/>
      <c r="P125" s="190"/>
      <c r="Q125" s="190"/>
      <c r="R125" s="190"/>
    </row>
    <row r="126" spans="1:18" ht="12.75">
      <c r="A126" s="174"/>
      <c r="B126" s="174"/>
      <c r="C126" s="174"/>
      <c r="D126" s="174"/>
      <c r="E126" s="174"/>
      <c r="F126" s="174"/>
      <c r="G126" s="190"/>
      <c r="H126" s="190"/>
      <c r="I126" s="179"/>
      <c r="J126" s="190"/>
      <c r="K126" s="179"/>
      <c r="L126" s="190"/>
      <c r="M126" s="179"/>
      <c r="N126" s="190"/>
      <c r="O126" s="190"/>
      <c r="P126" s="190"/>
      <c r="Q126" s="190"/>
      <c r="R126" s="190"/>
    </row>
    <row r="127" spans="1:18" ht="12.75">
      <c r="A127" s="181"/>
      <c r="B127" s="181"/>
      <c r="C127" s="181"/>
      <c r="D127" s="181"/>
      <c r="E127" s="181"/>
      <c r="F127" s="181"/>
      <c r="G127" s="190"/>
      <c r="H127" s="190"/>
      <c r="I127" s="188"/>
      <c r="J127" s="189"/>
      <c r="K127" s="188"/>
      <c r="L127" s="189"/>
      <c r="M127" s="188"/>
      <c r="N127" s="189"/>
      <c r="O127" s="190"/>
      <c r="P127" s="190"/>
      <c r="Q127" s="190"/>
      <c r="R127" s="190"/>
    </row>
    <row r="128" spans="1:18" ht="12.75">
      <c r="A128" s="181"/>
      <c r="B128" s="181"/>
      <c r="C128" s="181"/>
      <c r="D128" s="181"/>
      <c r="E128" s="181"/>
      <c r="F128" s="181"/>
      <c r="G128" s="190"/>
      <c r="H128" s="190"/>
      <c r="I128" s="188"/>
      <c r="J128" s="189"/>
      <c r="K128" s="188"/>
      <c r="L128" s="189"/>
      <c r="M128" s="188"/>
      <c r="N128" s="189"/>
      <c r="O128" s="190"/>
      <c r="P128" s="190"/>
      <c r="Q128" s="190"/>
      <c r="R128" s="190"/>
    </row>
    <row r="129" spans="1:18" ht="12.75">
      <c r="A129" s="174"/>
      <c r="B129" s="174"/>
      <c r="C129" s="174"/>
      <c r="D129" s="174"/>
      <c r="E129" s="174"/>
      <c r="F129" s="174"/>
      <c r="G129" s="190"/>
      <c r="H129" s="190"/>
      <c r="I129" s="179"/>
      <c r="J129" s="190"/>
      <c r="K129" s="179"/>
      <c r="L129" s="190"/>
      <c r="M129" s="179"/>
      <c r="N129" s="190"/>
      <c r="O129" s="190"/>
      <c r="P129" s="190"/>
      <c r="Q129" s="190"/>
      <c r="R129" s="190"/>
    </row>
    <row r="130" spans="1:18" ht="12.75">
      <c r="A130" s="181"/>
      <c r="B130" s="181"/>
      <c r="C130" s="181"/>
      <c r="D130" s="181"/>
      <c r="E130" s="181"/>
      <c r="F130" s="181"/>
      <c r="G130" s="190"/>
      <c r="H130" s="190"/>
      <c r="I130" s="188"/>
      <c r="J130" s="189"/>
      <c r="K130" s="188"/>
      <c r="L130" s="189"/>
      <c r="M130" s="188"/>
      <c r="N130" s="189"/>
      <c r="O130" s="190"/>
      <c r="P130" s="190"/>
      <c r="Q130" s="190"/>
      <c r="R130" s="190"/>
    </row>
    <row r="131" spans="1:18" ht="12.75">
      <c r="A131" s="181"/>
      <c r="B131" s="181"/>
      <c r="C131" s="181"/>
      <c r="D131" s="181"/>
      <c r="E131" s="181"/>
      <c r="F131" s="181"/>
      <c r="G131" s="190"/>
      <c r="H131" s="190"/>
      <c r="I131" s="188"/>
      <c r="J131" s="189"/>
      <c r="K131" s="188"/>
      <c r="L131" s="189"/>
      <c r="M131" s="188"/>
      <c r="N131" s="189"/>
      <c r="O131" s="190"/>
      <c r="P131" s="190"/>
      <c r="Q131" s="190"/>
      <c r="R131" s="190"/>
    </row>
    <row r="132" spans="1:18" ht="12.75">
      <c r="A132" s="174"/>
      <c r="B132" s="174"/>
      <c r="C132" s="174"/>
      <c r="D132" s="174"/>
      <c r="E132" s="174"/>
      <c r="F132" s="174"/>
      <c r="G132" s="174"/>
      <c r="H132" s="174"/>
      <c r="I132" s="174"/>
      <c r="J132" s="174"/>
      <c r="K132" s="174"/>
      <c r="L132" s="174"/>
      <c r="M132" s="174"/>
      <c r="N132" s="174"/>
      <c r="O132" s="174"/>
      <c r="P132" s="174"/>
      <c r="Q132" s="189"/>
      <c r="R132" s="174"/>
    </row>
    <row r="133" spans="1:18" ht="12.75">
      <c r="A133" s="178"/>
      <c r="B133" s="178"/>
      <c r="C133" s="178"/>
      <c r="D133" s="178"/>
      <c r="E133" s="178"/>
      <c r="F133" s="178"/>
      <c r="G133" s="174"/>
      <c r="H133" s="174"/>
      <c r="I133" s="174"/>
      <c r="J133" s="174"/>
      <c r="K133" s="174"/>
      <c r="L133" s="174"/>
      <c r="M133" s="174"/>
      <c r="N133" s="174"/>
      <c r="O133" s="174"/>
      <c r="P133" s="174"/>
      <c r="Q133" s="189"/>
      <c r="R133" s="174"/>
    </row>
    <row r="134" spans="1:18" ht="12.75">
      <c r="A134" s="174"/>
      <c r="B134" s="174"/>
      <c r="C134" s="174"/>
      <c r="D134" s="174"/>
      <c r="E134" s="174"/>
      <c r="F134" s="174"/>
      <c r="G134" s="174"/>
      <c r="H134" s="174"/>
      <c r="I134" s="174"/>
      <c r="J134" s="174"/>
      <c r="K134" s="174"/>
      <c r="L134" s="174"/>
      <c r="M134" s="174"/>
      <c r="N134" s="174"/>
      <c r="O134" s="174"/>
      <c r="P134" s="174"/>
      <c r="Q134" s="189"/>
      <c r="R134" s="181"/>
    </row>
    <row r="135" spans="1:18" ht="12.75">
      <c r="A135" s="187"/>
      <c r="B135" s="187"/>
      <c r="C135" s="187"/>
      <c r="D135" s="187"/>
      <c r="E135" s="187"/>
      <c r="F135" s="187"/>
      <c r="G135" s="187"/>
      <c r="H135" s="187"/>
      <c r="I135" s="187"/>
      <c r="J135" s="187"/>
      <c r="K135" s="187"/>
      <c r="L135" s="187"/>
      <c r="M135" s="187"/>
      <c r="N135" s="187"/>
      <c r="O135" s="187"/>
      <c r="P135" s="187"/>
      <c r="Q135" s="187"/>
      <c r="R135" s="187"/>
    </row>
    <row r="136" spans="1:18" ht="12.75">
      <c r="A136" s="187"/>
      <c r="B136" s="187"/>
      <c r="C136" s="187"/>
      <c r="D136" s="187"/>
      <c r="E136" s="187"/>
      <c r="F136" s="187"/>
      <c r="G136" s="187"/>
      <c r="H136" s="187"/>
      <c r="I136" s="187"/>
      <c r="J136" s="187"/>
      <c r="K136" s="187"/>
      <c r="L136" s="187"/>
      <c r="M136" s="187"/>
      <c r="N136" s="187"/>
      <c r="O136" s="187"/>
      <c r="P136" s="187"/>
      <c r="Q136" s="187"/>
      <c r="R136" s="187"/>
    </row>
    <row r="137" spans="1:18" ht="12.75">
      <c r="A137" s="187"/>
      <c r="B137" s="187"/>
      <c r="C137" s="187"/>
      <c r="D137" s="187"/>
      <c r="E137" s="187"/>
      <c r="F137" s="187"/>
      <c r="G137" s="187"/>
      <c r="H137" s="187"/>
      <c r="I137" s="187"/>
      <c r="J137" s="187"/>
      <c r="K137" s="187"/>
      <c r="L137" s="187"/>
      <c r="M137" s="187"/>
      <c r="N137" s="187"/>
      <c r="O137" s="187"/>
      <c r="P137" s="187"/>
      <c r="Q137" s="187"/>
      <c r="R137" s="187"/>
    </row>
    <row r="138" spans="1:18" ht="14.25">
      <c r="A138" s="191"/>
      <c r="B138" s="192"/>
      <c r="C138" s="192"/>
      <c r="D138" s="192"/>
      <c r="E138" s="192"/>
      <c r="F138" s="192"/>
      <c r="G138" s="192"/>
      <c r="H138" s="192"/>
      <c r="I138" s="192"/>
      <c r="J138" s="192"/>
      <c r="K138" s="192"/>
      <c r="L138" s="192"/>
      <c r="M138" s="192"/>
      <c r="N138" s="192"/>
      <c r="O138" s="192"/>
      <c r="P138" s="192"/>
      <c r="Q138" s="192"/>
      <c r="R138" s="192"/>
    </row>
    <row r="139" spans="1:18" ht="15">
      <c r="A139" s="193"/>
      <c r="B139" s="193"/>
      <c r="C139" s="193"/>
      <c r="D139" s="193"/>
      <c r="E139" s="193"/>
      <c r="F139" s="193"/>
      <c r="G139" s="193"/>
      <c r="H139" s="193"/>
      <c r="I139" s="193"/>
      <c r="J139" s="193"/>
      <c r="K139" s="193"/>
      <c r="L139" s="193"/>
      <c r="M139" s="193"/>
      <c r="N139" s="193"/>
      <c r="O139" s="193"/>
      <c r="P139" s="193"/>
      <c r="Q139" s="193"/>
      <c r="R139" s="193"/>
    </row>
    <row r="140" spans="1:18" ht="14.25">
      <c r="A140" s="191"/>
      <c r="B140" s="191"/>
      <c r="C140" s="191"/>
      <c r="D140" s="191"/>
      <c r="E140" s="191"/>
      <c r="F140" s="191"/>
      <c r="G140" s="191"/>
      <c r="H140" s="191"/>
      <c r="I140" s="191"/>
      <c r="J140" s="191"/>
      <c r="K140" s="191"/>
      <c r="L140" s="191"/>
      <c r="M140" s="191"/>
      <c r="N140" s="191"/>
      <c r="O140" s="191"/>
      <c r="P140" s="191"/>
      <c r="Q140" s="191"/>
      <c r="R140" s="191"/>
    </row>
    <row r="141" spans="1:18" ht="14.25">
      <c r="A141" s="191"/>
      <c r="B141" s="191"/>
      <c r="C141" s="191"/>
      <c r="D141" s="191"/>
      <c r="E141" s="191"/>
      <c r="F141" s="191"/>
      <c r="G141" s="191"/>
      <c r="H141" s="191"/>
      <c r="I141" s="191"/>
      <c r="J141" s="191"/>
      <c r="K141" s="191"/>
      <c r="L141" s="191"/>
      <c r="M141" s="191"/>
      <c r="N141" s="191"/>
      <c r="O141" s="191"/>
      <c r="P141" s="191"/>
      <c r="Q141" s="191"/>
      <c r="R141" s="191"/>
    </row>
    <row r="142" spans="1:18" ht="14.25">
      <c r="A142" s="191"/>
      <c r="B142" s="191"/>
      <c r="C142" s="191"/>
      <c r="D142" s="191"/>
      <c r="E142" s="191"/>
      <c r="F142" s="191"/>
      <c r="G142" s="191"/>
      <c r="H142" s="191"/>
      <c r="I142" s="191"/>
      <c r="J142" s="191"/>
      <c r="K142" s="191"/>
      <c r="L142" s="191"/>
      <c r="M142" s="191"/>
      <c r="N142" s="191"/>
      <c r="O142" s="191"/>
      <c r="P142" s="191"/>
      <c r="Q142" s="191"/>
      <c r="R142" s="191"/>
    </row>
    <row r="143" spans="1:18" ht="12.75">
      <c r="A143" s="174"/>
      <c r="B143" s="174"/>
      <c r="C143" s="174"/>
      <c r="D143" s="174"/>
      <c r="E143" s="174"/>
      <c r="F143" s="174"/>
      <c r="G143" s="175"/>
      <c r="H143" s="175"/>
      <c r="I143" s="175"/>
      <c r="J143" s="175"/>
      <c r="K143" s="175"/>
      <c r="L143" s="175"/>
      <c r="M143" s="175"/>
      <c r="N143" s="175"/>
      <c r="O143" s="175"/>
      <c r="P143" s="175"/>
      <c r="Q143" s="175"/>
      <c r="R143" s="175"/>
    </row>
    <row r="144" spans="1:18" ht="12.75">
      <c r="A144" s="175"/>
      <c r="B144" s="175"/>
      <c r="C144" s="175"/>
      <c r="D144" s="175"/>
      <c r="E144" s="175"/>
      <c r="F144" s="175"/>
      <c r="G144" s="175"/>
      <c r="H144" s="175"/>
      <c r="I144" s="175"/>
      <c r="J144" s="175"/>
      <c r="K144" s="175"/>
      <c r="L144" s="175"/>
      <c r="M144" s="175"/>
      <c r="N144" s="175"/>
      <c r="O144" s="175"/>
      <c r="P144" s="175"/>
      <c r="Q144" s="175"/>
      <c r="R144" s="175"/>
    </row>
    <row r="145" spans="1:18" ht="12.75">
      <c r="A145" s="174"/>
      <c r="B145" s="174"/>
      <c r="C145" s="174"/>
      <c r="D145" s="174"/>
      <c r="E145" s="174"/>
      <c r="F145" s="174"/>
      <c r="G145" s="175"/>
      <c r="H145" s="175"/>
      <c r="I145" s="175"/>
      <c r="J145" s="175"/>
      <c r="K145" s="175"/>
      <c r="L145" s="175"/>
      <c r="M145" s="175"/>
      <c r="N145" s="175"/>
      <c r="O145" s="175"/>
      <c r="P145" s="175"/>
      <c r="Q145" s="175"/>
      <c r="R145" s="175"/>
    </row>
    <row r="146" spans="1:18" ht="12.75">
      <c r="A146" s="174"/>
      <c r="B146" s="174"/>
      <c r="C146" s="174"/>
      <c r="D146" s="174"/>
      <c r="E146" s="174"/>
      <c r="F146" s="174"/>
      <c r="G146" s="176"/>
      <c r="H146" s="177"/>
      <c r="I146" s="176"/>
      <c r="J146" s="177"/>
      <c r="K146" s="176"/>
      <c r="L146" s="177"/>
      <c r="M146" s="176"/>
      <c r="N146" s="177"/>
      <c r="O146" s="176"/>
      <c r="P146" s="177"/>
      <c r="Q146" s="176"/>
      <c r="R146" s="177"/>
    </row>
    <row r="147" spans="1:18" ht="12.75">
      <c r="A147" s="178"/>
      <c r="B147" s="178"/>
      <c r="C147" s="178"/>
      <c r="D147" s="178"/>
      <c r="E147" s="178"/>
      <c r="F147" s="178"/>
      <c r="G147" s="179"/>
      <c r="H147" s="180"/>
      <c r="I147" s="179"/>
      <c r="J147" s="180"/>
      <c r="K147" s="179"/>
      <c r="L147" s="180"/>
      <c r="M147" s="179"/>
      <c r="N147" s="180"/>
      <c r="O147" s="179"/>
      <c r="P147" s="180"/>
      <c r="Q147" s="179"/>
      <c r="R147" s="180"/>
    </row>
    <row r="148" spans="1:18" ht="12.75">
      <c r="A148" s="181"/>
      <c r="B148" s="181"/>
      <c r="C148" s="181"/>
      <c r="D148" s="181"/>
      <c r="E148" s="181"/>
      <c r="F148" s="181"/>
      <c r="G148" s="194"/>
      <c r="H148" s="189"/>
      <c r="I148" s="194"/>
      <c r="J148" s="189"/>
      <c r="K148" s="194"/>
      <c r="L148" s="189"/>
      <c r="M148" s="194"/>
      <c r="N148" s="189"/>
      <c r="O148" s="194"/>
      <c r="P148" s="189"/>
      <c r="Q148" s="194"/>
      <c r="R148" s="189"/>
    </row>
    <row r="149" spans="1:18" ht="12.75">
      <c r="A149" s="181"/>
      <c r="B149" s="181"/>
      <c r="C149" s="181"/>
      <c r="D149" s="181"/>
      <c r="E149" s="181"/>
      <c r="F149" s="181"/>
      <c r="G149" s="194"/>
      <c r="H149" s="189"/>
      <c r="I149" s="194"/>
      <c r="J149" s="189"/>
      <c r="K149" s="194"/>
      <c r="L149" s="189"/>
      <c r="M149" s="194"/>
      <c r="N149" s="189"/>
      <c r="O149" s="194"/>
      <c r="P149" s="189"/>
      <c r="Q149" s="194"/>
      <c r="R149" s="189"/>
    </row>
    <row r="150" spans="1:18" ht="12.75">
      <c r="A150" s="178"/>
      <c r="B150" s="178"/>
      <c r="C150" s="178"/>
      <c r="D150" s="178"/>
      <c r="E150" s="178"/>
      <c r="F150" s="178"/>
      <c r="G150" s="179"/>
      <c r="H150" s="195"/>
      <c r="I150" s="179"/>
      <c r="J150" s="195"/>
      <c r="K150" s="179"/>
      <c r="L150" s="195"/>
      <c r="M150" s="179"/>
      <c r="N150" s="195"/>
      <c r="O150" s="179"/>
      <c r="P150" s="195"/>
      <c r="Q150" s="179"/>
      <c r="R150" s="195"/>
    </row>
    <row r="151" spans="1:18" ht="12.75">
      <c r="A151" s="181"/>
      <c r="B151" s="181"/>
      <c r="C151" s="181"/>
      <c r="D151" s="181"/>
      <c r="E151" s="181"/>
      <c r="F151" s="181"/>
      <c r="G151" s="194"/>
      <c r="H151" s="189"/>
      <c r="I151" s="188"/>
      <c r="J151" s="189"/>
      <c r="K151" s="188"/>
      <c r="L151" s="189"/>
      <c r="M151" s="195"/>
      <c r="N151" s="189"/>
      <c r="O151" s="188"/>
      <c r="P151" s="189"/>
      <c r="Q151" s="188"/>
      <c r="R151" s="189"/>
    </row>
    <row r="152" spans="1:18" ht="12.75">
      <c r="A152" s="181"/>
      <c r="B152" s="181"/>
      <c r="C152" s="181"/>
      <c r="D152" s="181"/>
      <c r="E152" s="181"/>
      <c r="F152" s="181"/>
      <c r="G152" s="194"/>
      <c r="H152" s="189"/>
      <c r="I152" s="188"/>
      <c r="J152" s="189"/>
      <c r="K152" s="188"/>
      <c r="L152" s="189"/>
      <c r="M152" s="188"/>
      <c r="N152" s="189"/>
      <c r="O152" s="188"/>
      <c r="P152" s="189"/>
      <c r="Q152" s="188"/>
      <c r="R152" s="189"/>
    </row>
    <row r="153" spans="1:18" ht="12.75">
      <c r="A153" s="178"/>
      <c r="B153" s="178"/>
      <c r="C153" s="178"/>
      <c r="D153" s="178"/>
      <c r="E153" s="178"/>
      <c r="F153" s="178"/>
      <c r="G153" s="179"/>
      <c r="H153" s="174"/>
      <c r="I153" s="179"/>
      <c r="J153" s="174"/>
      <c r="K153" s="179"/>
      <c r="L153" s="174"/>
      <c r="M153" s="179"/>
      <c r="N153" s="174"/>
      <c r="O153" s="179"/>
      <c r="P153" s="174"/>
      <c r="Q153" s="179"/>
      <c r="R153" s="174"/>
    </row>
    <row r="154" spans="1:18" ht="12.75">
      <c r="A154" s="187"/>
      <c r="B154" s="187"/>
      <c r="C154" s="187"/>
      <c r="D154" s="187"/>
      <c r="E154" s="187"/>
      <c r="F154" s="187"/>
      <c r="G154" s="179"/>
      <c r="H154" s="174"/>
      <c r="I154" s="179"/>
      <c r="J154" s="174"/>
      <c r="K154" s="179"/>
      <c r="L154" s="174"/>
      <c r="M154" s="179"/>
      <c r="N154" s="174"/>
      <c r="O154" s="179"/>
      <c r="P154" s="174"/>
      <c r="Q154" s="179"/>
      <c r="R154" s="174"/>
    </row>
    <row r="155" spans="1:18" ht="12.75">
      <c r="A155" s="181"/>
      <c r="B155" s="181"/>
      <c r="C155" s="181"/>
      <c r="D155" s="181"/>
      <c r="E155" s="181"/>
      <c r="F155" s="181"/>
      <c r="G155" s="188"/>
      <c r="H155" s="189"/>
      <c r="I155" s="188"/>
      <c r="J155" s="189"/>
      <c r="K155" s="188"/>
      <c r="L155" s="189"/>
      <c r="M155" s="188"/>
      <c r="N155" s="189"/>
      <c r="O155" s="188"/>
      <c r="P155" s="189"/>
      <c r="Q155" s="188"/>
      <c r="R155" s="189"/>
    </row>
    <row r="156" spans="1:18" ht="12.75">
      <c r="A156" s="181"/>
      <c r="B156" s="181"/>
      <c r="C156" s="181"/>
      <c r="D156" s="181"/>
      <c r="E156" s="181"/>
      <c r="F156" s="181"/>
      <c r="G156" s="188"/>
      <c r="H156" s="189"/>
      <c r="I156" s="188"/>
      <c r="J156" s="189"/>
      <c r="K156" s="188"/>
      <c r="L156" s="189"/>
      <c r="M156" s="188"/>
      <c r="N156" s="189"/>
      <c r="O156" s="188"/>
      <c r="P156" s="189"/>
      <c r="Q156" s="188"/>
      <c r="R156" s="189"/>
    </row>
    <row r="157" spans="1:18" ht="12.75">
      <c r="A157" s="178"/>
      <c r="B157" s="178"/>
      <c r="C157" s="178"/>
      <c r="D157" s="178"/>
      <c r="E157" s="178"/>
      <c r="F157" s="178"/>
      <c r="G157" s="190"/>
      <c r="H157" s="190"/>
      <c r="I157" s="179"/>
      <c r="J157" s="190"/>
      <c r="K157" s="179"/>
      <c r="L157" s="190"/>
      <c r="M157" s="179"/>
      <c r="N157" s="190"/>
      <c r="O157" s="190"/>
      <c r="P157" s="190"/>
      <c r="Q157" s="190"/>
      <c r="R157" s="190"/>
    </row>
    <row r="158" spans="1:18" ht="12.75">
      <c r="A158" s="174"/>
      <c r="B158" s="174"/>
      <c r="C158" s="174"/>
      <c r="D158" s="174"/>
      <c r="E158" s="174"/>
      <c r="F158" s="174"/>
      <c r="G158" s="190"/>
      <c r="H158" s="190"/>
      <c r="I158" s="179"/>
      <c r="J158" s="190"/>
      <c r="K158" s="179"/>
      <c r="L158" s="190"/>
      <c r="M158" s="179"/>
      <c r="N158" s="190"/>
      <c r="O158" s="190"/>
      <c r="P158" s="190"/>
      <c r="Q158" s="190"/>
      <c r="R158" s="190"/>
    </row>
    <row r="159" spans="1:18" ht="12.75">
      <c r="A159" s="181"/>
      <c r="B159" s="181"/>
      <c r="C159" s="181"/>
      <c r="D159" s="181"/>
      <c r="E159" s="181"/>
      <c r="F159" s="181"/>
      <c r="G159" s="190"/>
      <c r="H159" s="190"/>
      <c r="I159" s="188"/>
      <c r="J159" s="189"/>
      <c r="K159" s="188"/>
      <c r="L159" s="189"/>
      <c r="M159" s="188"/>
      <c r="N159" s="189"/>
      <c r="O159" s="190"/>
      <c r="P159" s="190"/>
      <c r="Q159" s="190"/>
      <c r="R159" s="190"/>
    </row>
    <row r="160" spans="1:18" ht="12.75">
      <c r="A160" s="181"/>
      <c r="B160" s="181"/>
      <c r="C160" s="181"/>
      <c r="D160" s="181"/>
      <c r="E160" s="181"/>
      <c r="F160" s="181"/>
      <c r="G160" s="190"/>
      <c r="H160" s="190"/>
      <c r="I160" s="188"/>
      <c r="J160" s="189"/>
      <c r="K160" s="188"/>
      <c r="L160" s="189"/>
      <c r="M160" s="188"/>
      <c r="N160" s="189"/>
      <c r="O160" s="190"/>
      <c r="P160" s="190"/>
      <c r="Q160" s="190"/>
      <c r="R160" s="190"/>
    </row>
    <row r="161" spans="1:18" ht="12.75">
      <c r="A161" s="174"/>
      <c r="B161" s="174"/>
      <c r="C161" s="174"/>
      <c r="D161" s="174"/>
      <c r="E161" s="174"/>
      <c r="F161" s="174"/>
      <c r="G161" s="190"/>
      <c r="H161" s="190"/>
      <c r="I161" s="179"/>
      <c r="J161" s="190"/>
      <c r="K161" s="179"/>
      <c r="L161" s="190"/>
      <c r="M161" s="179"/>
      <c r="N161" s="190"/>
      <c r="O161" s="190"/>
      <c r="P161" s="190"/>
      <c r="Q161" s="190"/>
      <c r="R161" s="190"/>
    </row>
    <row r="162" spans="1:18" ht="12.75">
      <c r="A162" s="181"/>
      <c r="B162" s="181"/>
      <c r="C162" s="181"/>
      <c r="D162" s="181"/>
      <c r="E162" s="181"/>
      <c r="F162" s="181"/>
      <c r="G162" s="190"/>
      <c r="H162" s="190"/>
      <c r="I162" s="188"/>
      <c r="J162" s="189"/>
      <c r="K162" s="188"/>
      <c r="L162" s="189"/>
      <c r="M162" s="188"/>
      <c r="N162" s="189"/>
      <c r="O162" s="190"/>
      <c r="P162" s="190"/>
      <c r="Q162" s="190"/>
      <c r="R162" s="190"/>
    </row>
    <row r="163" spans="1:18" ht="12.75">
      <c r="A163" s="181"/>
      <c r="B163" s="181"/>
      <c r="C163" s="181"/>
      <c r="D163" s="181"/>
      <c r="E163" s="181"/>
      <c r="F163" s="181"/>
      <c r="G163" s="190"/>
      <c r="H163" s="190"/>
      <c r="I163" s="188"/>
      <c r="J163" s="189"/>
      <c r="K163" s="188"/>
      <c r="L163" s="189"/>
      <c r="M163" s="188"/>
      <c r="N163" s="189"/>
      <c r="O163" s="190"/>
      <c r="P163" s="190"/>
      <c r="Q163" s="190"/>
      <c r="R163" s="190"/>
    </row>
    <row r="164" spans="1:18" ht="12.75">
      <c r="A164" s="174"/>
      <c r="B164" s="174"/>
      <c r="C164" s="174"/>
      <c r="D164" s="174"/>
      <c r="E164" s="174"/>
      <c r="F164" s="174"/>
      <c r="G164" s="190"/>
      <c r="H164" s="190"/>
      <c r="I164" s="179"/>
      <c r="J164" s="190"/>
      <c r="K164" s="179"/>
      <c r="L164" s="190"/>
      <c r="M164" s="179"/>
      <c r="N164" s="190"/>
      <c r="O164" s="190"/>
      <c r="P164" s="190"/>
      <c r="Q164" s="190"/>
      <c r="R164" s="190"/>
    </row>
    <row r="165" spans="1:18" ht="12.75">
      <c r="A165" s="181"/>
      <c r="B165" s="181"/>
      <c r="C165" s="181"/>
      <c r="D165" s="181"/>
      <c r="E165" s="181"/>
      <c r="F165" s="181"/>
      <c r="G165" s="190"/>
      <c r="H165" s="190"/>
      <c r="I165" s="188"/>
      <c r="J165" s="189"/>
      <c r="K165" s="188"/>
      <c r="L165" s="189"/>
      <c r="M165" s="188"/>
      <c r="N165" s="189"/>
      <c r="O165" s="190"/>
      <c r="P165" s="190"/>
      <c r="Q165" s="190"/>
      <c r="R165" s="190"/>
    </row>
    <row r="166" spans="1:18" ht="12.75">
      <c r="A166" s="181"/>
      <c r="B166" s="181"/>
      <c r="C166" s="181"/>
      <c r="D166" s="181"/>
      <c r="E166" s="181"/>
      <c r="F166" s="181"/>
      <c r="G166" s="190"/>
      <c r="H166" s="190"/>
      <c r="I166" s="188"/>
      <c r="J166" s="189"/>
      <c r="K166" s="188"/>
      <c r="L166" s="189"/>
      <c r="M166" s="188"/>
      <c r="N166" s="189"/>
      <c r="O166" s="190"/>
      <c r="P166" s="190"/>
      <c r="Q166" s="190"/>
      <c r="R166" s="190"/>
    </row>
    <row r="167" spans="1:18" ht="12.75">
      <c r="A167" s="174"/>
      <c r="B167" s="174"/>
      <c r="C167" s="174"/>
      <c r="D167" s="174"/>
      <c r="E167" s="174"/>
      <c r="F167" s="174"/>
      <c r="G167" s="190"/>
      <c r="H167" s="190"/>
      <c r="I167" s="190"/>
      <c r="J167" s="190"/>
      <c r="K167" s="190"/>
      <c r="L167" s="190"/>
      <c r="M167" s="190"/>
      <c r="N167" s="190"/>
      <c r="O167" s="190"/>
      <c r="P167" s="190"/>
      <c r="Q167" s="190"/>
      <c r="R167" s="190"/>
    </row>
    <row r="168" spans="1:18" ht="12.75">
      <c r="A168" s="178"/>
      <c r="B168" s="178"/>
      <c r="C168" s="178"/>
      <c r="D168" s="178"/>
      <c r="E168" s="178"/>
      <c r="F168" s="178"/>
      <c r="G168" s="190"/>
      <c r="H168" s="190"/>
      <c r="I168" s="190"/>
      <c r="J168" s="190"/>
      <c r="K168" s="190"/>
      <c r="L168" s="190"/>
      <c r="M168" s="190"/>
      <c r="N168" s="190"/>
      <c r="O168" s="190"/>
      <c r="P168" s="190"/>
      <c r="Q168" s="190"/>
      <c r="R168" s="190"/>
    </row>
    <row r="169" spans="1:18" ht="12.75">
      <c r="A169" s="181"/>
      <c r="B169" s="181"/>
      <c r="C169" s="181"/>
      <c r="D169" s="181"/>
      <c r="E169" s="181"/>
      <c r="F169" s="181"/>
      <c r="G169" s="190"/>
      <c r="H169" s="190"/>
      <c r="I169" s="190"/>
      <c r="J169" s="190"/>
      <c r="K169" s="190"/>
      <c r="L169" s="190"/>
      <c r="M169" s="190"/>
      <c r="N169" s="190"/>
      <c r="O169" s="190"/>
      <c r="P169" s="190"/>
      <c r="Q169" s="190"/>
      <c r="R169" s="190"/>
    </row>
  </sheetData>
  <sheetProtection password="8CB1" sheet="1" objects="1" scenarios="1"/>
  <mergeCells count="162">
    <mergeCell ref="W37:X37"/>
    <mergeCell ref="A17:F17"/>
    <mergeCell ref="O20:P21"/>
    <mergeCell ref="O23:P24"/>
    <mergeCell ref="O26:P27"/>
    <mergeCell ref="Q28:R30"/>
    <mergeCell ref="Q25:R27"/>
    <mergeCell ref="O22:P22"/>
    <mergeCell ref="A28:F28"/>
    <mergeCell ref="G28:H30"/>
    <mergeCell ref="O12:P12"/>
    <mergeCell ref="Q12:R12"/>
    <mergeCell ref="G11:H11"/>
    <mergeCell ref="A14:F14"/>
    <mergeCell ref="A12:F12"/>
    <mergeCell ref="G12:H12"/>
    <mergeCell ref="I12:J12"/>
    <mergeCell ref="K12:L12"/>
    <mergeCell ref="O11:P11"/>
    <mergeCell ref="Q11:R11"/>
    <mergeCell ref="G10:H10"/>
    <mergeCell ref="M23:N23"/>
    <mergeCell ref="I26:J26"/>
    <mergeCell ref="K26:L26"/>
    <mergeCell ref="M12:N12"/>
    <mergeCell ref="M26:N26"/>
    <mergeCell ref="I14:J14"/>
    <mergeCell ref="K13:L13"/>
    <mergeCell ref="M13:N13"/>
    <mergeCell ref="K14:L14"/>
    <mergeCell ref="O8:P8"/>
    <mergeCell ref="Q8:R8"/>
    <mergeCell ref="A9:F9"/>
    <mergeCell ref="G9:H9"/>
    <mergeCell ref="I9:J9"/>
    <mergeCell ref="K9:L9"/>
    <mergeCell ref="M9:N9"/>
    <mergeCell ref="O9:P9"/>
    <mergeCell ref="Q9:R9"/>
    <mergeCell ref="G8:H8"/>
    <mergeCell ref="Q16:R16"/>
    <mergeCell ref="K8:L8"/>
    <mergeCell ref="M8:N8"/>
    <mergeCell ref="I25:J25"/>
    <mergeCell ref="K25:L25"/>
    <mergeCell ref="M25:N25"/>
    <mergeCell ref="M15:N15"/>
    <mergeCell ref="I15:J15"/>
    <mergeCell ref="K15:L15"/>
    <mergeCell ref="I20:J20"/>
    <mergeCell ref="Q22:R24"/>
    <mergeCell ref="I22:J22"/>
    <mergeCell ref="K22:L22"/>
    <mergeCell ref="A23:F23"/>
    <mergeCell ref="M22:N22"/>
    <mergeCell ref="I16:J16"/>
    <mergeCell ref="G18:H21"/>
    <mergeCell ref="I18:J18"/>
    <mergeCell ref="K18:L18"/>
    <mergeCell ref="M18:N18"/>
    <mergeCell ref="I28:J30"/>
    <mergeCell ref="K28:L30"/>
    <mergeCell ref="A26:F26"/>
    <mergeCell ref="A27:F27"/>
    <mergeCell ref="A16:F16"/>
    <mergeCell ref="A25:F25"/>
    <mergeCell ref="K16:L16"/>
    <mergeCell ref="K20:L20"/>
    <mergeCell ref="G5:R5"/>
    <mergeCell ref="G6:R6"/>
    <mergeCell ref="A18:F18"/>
    <mergeCell ref="A20:F20"/>
    <mergeCell ref="G25:H27"/>
    <mergeCell ref="A19:F19"/>
    <mergeCell ref="A24:F24"/>
    <mergeCell ref="A21:F21"/>
    <mergeCell ref="A22:F22"/>
    <mergeCell ref="Q18:R21"/>
    <mergeCell ref="Q7:R7"/>
    <mergeCell ref="G7:H7"/>
    <mergeCell ref="I7:J7"/>
    <mergeCell ref="K7:L7"/>
    <mergeCell ref="M7:N7"/>
    <mergeCell ref="O7:P7"/>
    <mergeCell ref="A15:F15"/>
    <mergeCell ref="G15:H15"/>
    <mergeCell ref="G16:H16"/>
    <mergeCell ref="G14:H14"/>
    <mergeCell ref="A1:R1"/>
    <mergeCell ref="A2:R2"/>
    <mergeCell ref="A3:R3"/>
    <mergeCell ref="A4:R4"/>
    <mergeCell ref="A5:F5"/>
    <mergeCell ref="A6:F6"/>
    <mergeCell ref="M10:N10"/>
    <mergeCell ref="O10:P10"/>
    <mergeCell ref="Q10:R10"/>
    <mergeCell ref="I8:J8"/>
    <mergeCell ref="A7:F7"/>
    <mergeCell ref="G22:H24"/>
    <mergeCell ref="A8:F8"/>
    <mergeCell ref="A10:F10"/>
    <mergeCell ref="A11:F11"/>
    <mergeCell ref="A13:F13"/>
    <mergeCell ref="O13:P13"/>
    <mergeCell ref="Q13:R13"/>
    <mergeCell ref="G13:H13"/>
    <mergeCell ref="I13:J13"/>
    <mergeCell ref="Y8:Z8"/>
    <mergeCell ref="I11:J11"/>
    <mergeCell ref="K11:L11"/>
    <mergeCell ref="M11:N11"/>
    <mergeCell ref="I10:J10"/>
    <mergeCell ref="K10:L10"/>
    <mergeCell ref="Q14:R14"/>
    <mergeCell ref="G17:H17"/>
    <mergeCell ref="I17:J17"/>
    <mergeCell ref="K17:L17"/>
    <mergeCell ref="M17:N17"/>
    <mergeCell ref="O17:P17"/>
    <mergeCell ref="Q17:R17"/>
    <mergeCell ref="O15:P15"/>
    <mergeCell ref="Q15:R15"/>
    <mergeCell ref="M16:N16"/>
    <mergeCell ref="I21:J21"/>
    <mergeCell ref="K21:L21"/>
    <mergeCell ref="M21:N21"/>
    <mergeCell ref="M20:N20"/>
    <mergeCell ref="M14:N14"/>
    <mergeCell ref="O14:P14"/>
    <mergeCell ref="O18:P19"/>
    <mergeCell ref="O16:P16"/>
    <mergeCell ref="I23:J23"/>
    <mergeCell ref="K23:L23"/>
    <mergeCell ref="W45:X45"/>
    <mergeCell ref="W38:X38"/>
    <mergeCell ref="W39:X39"/>
    <mergeCell ref="W40:X40"/>
    <mergeCell ref="W41:X41"/>
    <mergeCell ref="O25:P25"/>
    <mergeCell ref="W35:X35"/>
    <mergeCell ref="W36:X36"/>
    <mergeCell ref="W46:X46"/>
    <mergeCell ref="I24:J24"/>
    <mergeCell ref="K24:L24"/>
    <mergeCell ref="M24:N24"/>
    <mergeCell ref="I27:J27"/>
    <mergeCell ref="K27:L27"/>
    <mergeCell ref="M27:N27"/>
    <mergeCell ref="W42:X42"/>
    <mergeCell ref="W43:X43"/>
    <mergeCell ref="W44:X44"/>
    <mergeCell ref="Y37:Z37"/>
    <mergeCell ref="A31:R32"/>
    <mergeCell ref="A29:C29"/>
    <mergeCell ref="D29:F29"/>
    <mergeCell ref="Y34:Z34"/>
    <mergeCell ref="Y35:Z35"/>
    <mergeCell ref="Y36:Z36"/>
    <mergeCell ref="A30:F30"/>
    <mergeCell ref="M28:N30"/>
    <mergeCell ref="O28:P30"/>
  </mergeCells>
  <printOptions/>
  <pageMargins left="0.3937007874015748" right="0" top="0.3937007874015748" bottom="0.1968503937007874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oglio6">
    <tabColor indexed="13"/>
  </sheetPr>
  <dimension ref="A1:R169"/>
  <sheetViews>
    <sheetView zoomScale="80" zoomScaleNormal="80" zoomScalePageLayoutView="0" workbookViewId="0" topLeftCell="A1">
      <selection activeCell="A6" sqref="A6:F6"/>
    </sheetView>
  </sheetViews>
  <sheetFormatPr defaultColWidth="9.140625" defaultRowHeight="12.75"/>
  <cols>
    <col min="4" max="4" width="7.421875" style="0" customWidth="1"/>
    <col min="5" max="5" width="4.00390625" style="0" customWidth="1"/>
    <col min="6" max="6" width="7.28125" style="0" customWidth="1"/>
    <col min="7" max="9" width="7.7109375" style="0" customWidth="1"/>
    <col min="10" max="10" width="7.57421875" style="0" customWidth="1"/>
    <col min="11" max="18" width="7.7109375" style="0" customWidth="1"/>
  </cols>
  <sheetData>
    <row r="1" spans="1:18" ht="15" customHeight="1">
      <c r="A1" s="818" t="s">
        <v>221</v>
      </c>
      <c r="B1" s="765"/>
      <c r="C1" s="765"/>
      <c r="D1" s="765"/>
      <c r="E1" s="765"/>
      <c r="F1" s="765"/>
      <c r="G1" s="765"/>
      <c r="H1" s="765"/>
      <c r="I1" s="765"/>
      <c r="J1" s="765"/>
      <c r="K1" s="765"/>
      <c r="L1" s="765"/>
      <c r="M1" s="765"/>
      <c r="N1" s="765"/>
      <c r="O1" s="765"/>
      <c r="P1" s="765"/>
      <c r="Q1" s="765"/>
      <c r="R1" s="766"/>
    </row>
    <row r="2" spans="1:18" ht="15">
      <c r="A2" s="767" t="s">
        <v>382</v>
      </c>
      <c r="B2" s="768"/>
      <c r="C2" s="768"/>
      <c r="D2" s="768"/>
      <c r="E2" s="768"/>
      <c r="F2" s="768"/>
      <c r="G2" s="768"/>
      <c r="H2" s="768"/>
      <c r="I2" s="768"/>
      <c r="J2" s="768"/>
      <c r="K2" s="768"/>
      <c r="L2" s="768"/>
      <c r="M2" s="768"/>
      <c r="N2" s="768"/>
      <c r="O2" s="768"/>
      <c r="P2" s="768"/>
      <c r="Q2" s="768"/>
      <c r="R2" s="769"/>
    </row>
    <row r="3" spans="1:18" ht="15" thickBot="1">
      <c r="A3" s="770" t="s">
        <v>384</v>
      </c>
      <c r="B3" s="819"/>
      <c r="C3" s="819"/>
      <c r="D3" s="819"/>
      <c r="E3" s="819"/>
      <c r="F3" s="819"/>
      <c r="G3" s="819"/>
      <c r="H3" s="819"/>
      <c r="I3" s="819"/>
      <c r="J3" s="819"/>
      <c r="K3" s="819"/>
      <c r="L3" s="819"/>
      <c r="M3" s="819"/>
      <c r="N3" s="819"/>
      <c r="O3" s="819"/>
      <c r="P3" s="819"/>
      <c r="Q3" s="819"/>
      <c r="R3" s="820"/>
    </row>
    <row r="4" spans="1:18" ht="17.25" customHeight="1">
      <c r="A4" s="773"/>
      <c r="B4" s="814"/>
      <c r="C4" s="814"/>
      <c r="D4" s="814"/>
      <c r="E4" s="814"/>
      <c r="F4" s="814"/>
      <c r="G4" s="775" t="s">
        <v>279</v>
      </c>
      <c r="H4" s="776"/>
      <c r="I4" s="776"/>
      <c r="J4" s="776"/>
      <c r="K4" s="776"/>
      <c r="L4" s="776"/>
      <c r="M4" s="776"/>
      <c r="N4" s="776"/>
      <c r="O4" s="776"/>
      <c r="P4" s="776"/>
      <c r="Q4" s="776"/>
      <c r="R4" s="777"/>
    </row>
    <row r="5" spans="1:18" ht="18" customHeight="1" thickBot="1">
      <c r="A5" s="755" t="s">
        <v>200</v>
      </c>
      <c r="B5" s="821"/>
      <c r="C5" s="821"/>
      <c r="D5" s="821"/>
      <c r="E5" s="821"/>
      <c r="F5" s="821"/>
      <c r="G5" s="789" t="s">
        <v>199</v>
      </c>
      <c r="H5" s="790"/>
      <c r="I5" s="790"/>
      <c r="J5" s="790"/>
      <c r="K5" s="790"/>
      <c r="L5" s="790"/>
      <c r="M5" s="790"/>
      <c r="N5" s="790"/>
      <c r="O5" s="790"/>
      <c r="P5" s="790"/>
      <c r="Q5" s="790"/>
      <c r="R5" s="791"/>
    </row>
    <row r="6" spans="1:18" ht="18" customHeight="1" thickBot="1">
      <c r="A6" s="753"/>
      <c r="B6" s="754"/>
      <c r="C6" s="754"/>
      <c r="D6" s="754"/>
      <c r="E6" s="754"/>
      <c r="F6" s="757"/>
      <c r="G6" s="805" t="s">
        <v>57</v>
      </c>
      <c r="H6" s="806"/>
      <c r="I6" s="805" t="s">
        <v>201</v>
      </c>
      <c r="J6" s="806"/>
      <c r="K6" s="805" t="s">
        <v>222</v>
      </c>
      <c r="L6" s="806"/>
      <c r="M6" s="805" t="s">
        <v>203</v>
      </c>
      <c r="N6" s="806"/>
      <c r="O6" s="805" t="s">
        <v>204</v>
      </c>
      <c r="P6" s="806"/>
      <c r="Q6" s="805" t="s">
        <v>205</v>
      </c>
      <c r="R6" s="806"/>
    </row>
    <row r="7" spans="1:18" ht="21" customHeight="1" thickBot="1">
      <c r="A7" s="758"/>
      <c r="B7" s="759"/>
      <c r="C7" s="759"/>
      <c r="D7" s="759"/>
      <c r="E7" s="759"/>
      <c r="F7" s="760"/>
      <c r="G7" s="794" t="s">
        <v>206</v>
      </c>
      <c r="H7" s="795"/>
      <c r="I7" s="794" t="s">
        <v>206</v>
      </c>
      <c r="J7" s="795"/>
      <c r="K7" s="794" t="s">
        <v>206</v>
      </c>
      <c r="L7" s="795"/>
      <c r="M7" s="794" t="s">
        <v>206</v>
      </c>
      <c r="N7" s="795"/>
      <c r="O7" s="794" t="s">
        <v>206</v>
      </c>
      <c r="P7" s="795"/>
      <c r="Q7" s="794" t="s">
        <v>206</v>
      </c>
      <c r="R7" s="795"/>
    </row>
    <row r="8" spans="1:18" ht="21" customHeight="1">
      <c r="A8" s="761" t="s">
        <v>364</v>
      </c>
      <c r="B8" s="780"/>
      <c r="C8" s="780"/>
      <c r="D8" s="780"/>
      <c r="E8" s="780"/>
      <c r="F8" s="809"/>
      <c r="G8" s="807">
        <v>84</v>
      </c>
      <c r="H8" s="808"/>
      <c r="I8" s="807">
        <v>85</v>
      </c>
      <c r="J8" s="808"/>
      <c r="K8" s="807">
        <v>86</v>
      </c>
      <c r="L8" s="808"/>
      <c r="M8" s="807">
        <v>87</v>
      </c>
      <c r="N8" s="808"/>
      <c r="O8" s="807">
        <v>88</v>
      </c>
      <c r="P8" s="808"/>
      <c r="Q8" s="807">
        <v>89</v>
      </c>
      <c r="R8" s="808"/>
    </row>
    <row r="9" spans="1:18" ht="16.5" customHeight="1">
      <c r="A9" s="750" t="s">
        <v>207</v>
      </c>
      <c r="B9" s="728"/>
      <c r="C9" s="728"/>
      <c r="D9" s="728"/>
      <c r="E9" s="728"/>
      <c r="F9" s="729"/>
      <c r="G9" s="736" t="str">
        <f>+Tariffe!B85</f>
        <v>3,82</v>
      </c>
      <c r="H9" s="737"/>
      <c r="I9" s="736" t="str">
        <f>+Tariffe!B86</f>
        <v>2,55</v>
      </c>
      <c r="J9" s="737"/>
      <c r="K9" s="736" t="str">
        <f>+Tariffe!B87</f>
        <v>2,55</v>
      </c>
      <c r="L9" s="737"/>
      <c r="M9" s="736" t="str">
        <f>+Tariffe!B88</f>
        <v>2,55</v>
      </c>
      <c r="N9" s="737"/>
      <c r="O9" s="736" t="str">
        <f>+Tariffe!B89</f>
        <v>8,46</v>
      </c>
      <c r="P9" s="737"/>
      <c r="Q9" s="736" t="str">
        <f>+Tariffe!B90</f>
        <v>8,46</v>
      </c>
      <c r="R9" s="737"/>
    </row>
    <row r="10" spans="1:18" ht="16.5" customHeight="1" thickBot="1">
      <c r="A10" s="751" t="s">
        <v>208</v>
      </c>
      <c r="B10" s="752"/>
      <c r="C10" s="752"/>
      <c r="D10" s="752"/>
      <c r="E10" s="752"/>
      <c r="F10" s="802"/>
      <c r="G10" s="726" t="str">
        <f>+Tariffe!C85</f>
        <v>2,62</v>
      </c>
      <c r="H10" s="727"/>
      <c r="I10" s="726" t="str">
        <f>+Tariffe!C86</f>
        <v>1,31</v>
      </c>
      <c r="J10" s="727"/>
      <c r="K10" s="726" t="str">
        <f>+Tariffe!C87</f>
        <v>1,31</v>
      </c>
      <c r="L10" s="727"/>
      <c r="M10" s="726" t="str">
        <f>+Tariffe!C88</f>
        <v>1,31</v>
      </c>
      <c r="N10" s="727"/>
      <c r="O10" s="726" t="str">
        <f>+Tariffe!C89</f>
        <v>5,34</v>
      </c>
      <c r="P10" s="727"/>
      <c r="Q10" s="726" t="str">
        <f>+Tariffe!C90</f>
        <v>5,34</v>
      </c>
      <c r="R10" s="727"/>
    </row>
    <row r="11" spans="1:18" ht="20.25" customHeight="1">
      <c r="A11" s="761" t="s">
        <v>209</v>
      </c>
      <c r="B11" s="780"/>
      <c r="C11" s="780"/>
      <c r="D11" s="780"/>
      <c r="E11" s="780"/>
      <c r="F11" s="809"/>
      <c r="G11" s="807">
        <v>90</v>
      </c>
      <c r="H11" s="808"/>
      <c r="I11" s="807">
        <v>91</v>
      </c>
      <c r="J11" s="808"/>
      <c r="K11" s="807">
        <v>92</v>
      </c>
      <c r="L11" s="808"/>
      <c r="M11" s="807">
        <v>93</v>
      </c>
      <c r="N11" s="808"/>
      <c r="O11" s="807">
        <v>94</v>
      </c>
      <c r="P11" s="808"/>
      <c r="Q11" s="807">
        <v>95</v>
      </c>
      <c r="R11" s="808"/>
    </row>
    <row r="12" spans="1:18" ht="16.5" customHeight="1">
      <c r="A12" s="750" t="s">
        <v>207</v>
      </c>
      <c r="B12" s="728"/>
      <c r="C12" s="728"/>
      <c r="D12" s="728"/>
      <c r="E12" s="728"/>
      <c r="F12" s="729"/>
      <c r="G12" s="736" t="str">
        <f>+Tariffe!B91</f>
        <v>3,82</v>
      </c>
      <c r="H12" s="737"/>
      <c r="I12" s="736" t="str">
        <f>+Tariffe!B92</f>
        <v>3,43</v>
      </c>
      <c r="J12" s="737"/>
      <c r="K12" s="736" t="str">
        <f>+Tariffe!B93</f>
        <v>4,49</v>
      </c>
      <c r="L12" s="737"/>
      <c r="M12" s="736" t="str">
        <f>+Tariffe!B94</f>
        <v>4,49</v>
      </c>
      <c r="N12" s="737"/>
      <c r="O12" s="736" t="str">
        <f>+Tariffe!B95</f>
        <v>12,70</v>
      </c>
      <c r="P12" s="737"/>
      <c r="Q12" s="736" t="str">
        <f>+Tariffe!B96</f>
        <v>12,70</v>
      </c>
      <c r="R12" s="737"/>
    </row>
    <row r="13" spans="1:18" ht="16.5" customHeight="1" thickBot="1">
      <c r="A13" s="751" t="s">
        <v>208</v>
      </c>
      <c r="B13" s="752"/>
      <c r="C13" s="752"/>
      <c r="D13" s="752"/>
      <c r="E13" s="752"/>
      <c r="F13" s="802"/>
      <c r="G13" s="726" t="str">
        <f>+Tariffe!C91</f>
        <v>2,62</v>
      </c>
      <c r="H13" s="727"/>
      <c r="I13" s="726" t="str">
        <f>+Tariffe!C92</f>
        <v>1,64</v>
      </c>
      <c r="J13" s="727"/>
      <c r="K13" s="726" t="str">
        <f>+Tariffe!C93</f>
        <v>1,87</v>
      </c>
      <c r="L13" s="727"/>
      <c r="M13" s="726" t="str">
        <f>+Tariffe!C94</f>
        <v>1,64</v>
      </c>
      <c r="N13" s="727"/>
      <c r="O13" s="726" t="str">
        <f>+Tariffe!C95</f>
        <v>8,53</v>
      </c>
      <c r="P13" s="727"/>
      <c r="Q13" s="726" t="str">
        <f>+Tariffe!C96</f>
        <v>8,53</v>
      </c>
      <c r="R13" s="727"/>
    </row>
    <row r="14" spans="1:18" ht="21" customHeight="1">
      <c r="A14" s="761" t="s">
        <v>378</v>
      </c>
      <c r="B14" s="780"/>
      <c r="C14" s="780"/>
      <c r="D14" s="780"/>
      <c r="E14" s="780"/>
      <c r="F14" s="809"/>
      <c r="G14" s="807">
        <v>96</v>
      </c>
      <c r="H14" s="808"/>
      <c r="I14" s="807">
        <v>97</v>
      </c>
      <c r="J14" s="808"/>
      <c r="K14" s="807">
        <v>98</v>
      </c>
      <c r="L14" s="808"/>
      <c r="M14" s="807">
        <v>99</v>
      </c>
      <c r="N14" s="808"/>
      <c r="O14" s="807">
        <v>100</v>
      </c>
      <c r="P14" s="808"/>
      <c r="Q14" s="807">
        <v>101</v>
      </c>
      <c r="R14" s="808"/>
    </row>
    <row r="15" spans="1:18" ht="16.5" customHeight="1">
      <c r="A15" s="750" t="s">
        <v>210</v>
      </c>
      <c r="B15" s="728"/>
      <c r="C15" s="728"/>
      <c r="D15" s="728"/>
      <c r="E15" s="728"/>
      <c r="F15" s="729"/>
      <c r="G15" s="736" t="str">
        <f>+Tariffe!B97</f>
        <v>8,55</v>
      </c>
      <c r="H15" s="737"/>
      <c r="I15" s="736" t="str">
        <f>+Tariffe!B98</f>
        <v>8,55</v>
      </c>
      <c r="J15" s="737"/>
      <c r="K15" s="736" t="str">
        <f>+Tariffe!B99</f>
        <v>9,26</v>
      </c>
      <c r="L15" s="737"/>
      <c r="M15" s="736" t="str">
        <f>+Tariffe!B100</f>
        <v>9,26</v>
      </c>
      <c r="N15" s="737"/>
      <c r="O15" s="736" t="str">
        <f>+Tariffe!B101</f>
        <v>20,62</v>
      </c>
      <c r="P15" s="737"/>
      <c r="Q15" s="736" t="str">
        <f>+Tariffe!B102</f>
        <v>21,16</v>
      </c>
      <c r="R15" s="737"/>
    </row>
    <row r="16" spans="1:18" ht="16.5" customHeight="1" thickBot="1">
      <c r="A16" s="751" t="s">
        <v>208</v>
      </c>
      <c r="B16" s="752"/>
      <c r="C16" s="752"/>
      <c r="D16" s="752"/>
      <c r="E16" s="752"/>
      <c r="F16" s="802"/>
      <c r="G16" s="726" t="str">
        <f>+Tariffe!C97</f>
        <v>4,35</v>
      </c>
      <c r="H16" s="727"/>
      <c r="I16" s="726" t="str">
        <f>+Tariffe!C98</f>
        <v>4,36</v>
      </c>
      <c r="J16" s="727"/>
      <c r="K16" s="726" t="str">
        <f>+Tariffe!C99</f>
        <v>4,36</v>
      </c>
      <c r="L16" s="727"/>
      <c r="M16" s="726" t="str">
        <f>+Tariffe!C100</f>
        <v>4,36</v>
      </c>
      <c r="N16" s="727"/>
      <c r="O16" s="726" t="str">
        <f>+Tariffe!C101</f>
        <v>10,13</v>
      </c>
      <c r="P16" s="727"/>
      <c r="Q16" s="726" t="str">
        <f>+Tariffe!C102</f>
        <v>10,67</v>
      </c>
      <c r="R16" s="727"/>
    </row>
    <row r="17" spans="1:18" ht="21" customHeight="1">
      <c r="A17" s="761" t="s">
        <v>211</v>
      </c>
      <c r="B17" s="780"/>
      <c r="C17" s="780"/>
      <c r="D17" s="780"/>
      <c r="E17" s="780"/>
      <c r="F17" s="809"/>
      <c r="G17" s="738"/>
      <c r="H17" s="746"/>
      <c r="I17" s="807">
        <v>102</v>
      </c>
      <c r="J17" s="808"/>
      <c r="K17" s="807">
        <v>103</v>
      </c>
      <c r="L17" s="808"/>
      <c r="M17" s="807">
        <v>104</v>
      </c>
      <c r="N17" s="808"/>
      <c r="O17" s="738"/>
      <c r="P17" s="746"/>
      <c r="Q17" s="738"/>
      <c r="R17" s="746"/>
    </row>
    <row r="18" spans="1:18" ht="16.5" customHeight="1" thickBot="1">
      <c r="A18" s="753" t="s">
        <v>212</v>
      </c>
      <c r="B18" s="754"/>
      <c r="C18" s="754"/>
      <c r="D18" s="754"/>
      <c r="E18" s="754"/>
      <c r="F18" s="757"/>
      <c r="G18" s="740"/>
      <c r="H18" s="747"/>
      <c r="I18" s="397"/>
      <c r="J18" s="396"/>
      <c r="K18" s="397"/>
      <c r="L18" s="396"/>
      <c r="M18" s="397"/>
      <c r="N18" s="396"/>
      <c r="O18" s="740"/>
      <c r="P18" s="747"/>
      <c r="Q18" s="740"/>
      <c r="R18" s="747"/>
    </row>
    <row r="19" spans="1:18" ht="16.5" customHeight="1">
      <c r="A19" s="750" t="s">
        <v>210</v>
      </c>
      <c r="B19" s="728"/>
      <c r="C19" s="728"/>
      <c r="D19" s="728"/>
      <c r="E19" s="728"/>
      <c r="F19" s="729"/>
      <c r="G19" s="740"/>
      <c r="H19" s="747"/>
      <c r="I19" s="736" t="str">
        <f>+Tariffe!B103</f>
        <v>11,68</v>
      </c>
      <c r="J19" s="737"/>
      <c r="K19" s="736" t="str">
        <f>+Tariffe!B104</f>
        <v>13,75</v>
      </c>
      <c r="L19" s="737"/>
      <c r="M19" s="736" t="str">
        <f>+Tariffe!B105</f>
        <v>11,96</v>
      </c>
      <c r="N19" s="737"/>
      <c r="O19" s="740"/>
      <c r="P19" s="747"/>
      <c r="Q19" s="740"/>
      <c r="R19" s="747"/>
    </row>
    <row r="20" spans="1:18" ht="16.5" customHeight="1" thickBot="1">
      <c r="A20" s="751" t="s">
        <v>208</v>
      </c>
      <c r="B20" s="752"/>
      <c r="C20" s="752"/>
      <c r="D20" s="752"/>
      <c r="E20" s="752"/>
      <c r="F20" s="802"/>
      <c r="G20" s="742"/>
      <c r="H20" s="748"/>
      <c r="I20" s="726" t="str">
        <f>+Tariffe!C103</f>
        <v>7,25</v>
      </c>
      <c r="J20" s="727"/>
      <c r="K20" s="726" t="str">
        <f>+Tariffe!C104</f>
        <v>8,53</v>
      </c>
      <c r="L20" s="727"/>
      <c r="M20" s="726" t="str">
        <f>+Tariffe!C105</f>
        <v>7,43</v>
      </c>
      <c r="N20" s="727"/>
      <c r="O20" s="742"/>
      <c r="P20" s="748"/>
      <c r="Q20" s="742"/>
      <c r="R20" s="748"/>
    </row>
    <row r="21" spans="1:18" ht="21" customHeight="1">
      <c r="A21" s="773" t="s">
        <v>213</v>
      </c>
      <c r="B21" s="814"/>
      <c r="C21" s="814"/>
      <c r="D21" s="814"/>
      <c r="E21" s="814"/>
      <c r="F21" s="815"/>
      <c r="G21" s="738"/>
      <c r="H21" s="746"/>
      <c r="I21" s="807">
        <v>105</v>
      </c>
      <c r="J21" s="808"/>
      <c r="K21" s="807">
        <v>106</v>
      </c>
      <c r="L21" s="808"/>
      <c r="M21" s="807">
        <v>107</v>
      </c>
      <c r="N21" s="808"/>
      <c r="O21" s="738"/>
      <c r="P21" s="746"/>
      <c r="Q21" s="738"/>
      <c r="R21" s="746"/>
    </row>
    <row r="22" spans="1:18" ht="16.5" customHeight="1">
      <c r="A22" s="750" t="s">
        <v>210</v>
      </c>
      <c r="B22" s="728"/>
      <c r="C22" s="728"/>
      <c r="D22" s="728"/>
      <c r="E22" s="728"/>
      <c r="F22" s="729"/>
      <c r="G22" s="740"/>
      <c r="H22" s="747"/>
      <c r="I22" s="736" t="str">
        <f>+Tariffe!B106</f>
        <v>9,93</v>
      </c>
      <c r="J22" s="737"/>
      <c r="K22" s="736" t="str">
        <f>+Tariffe!B107</f>
        <v>12,65</v>
      </c>
      <c r="L22" s="737"/>
      <c r="M22" s="736" t="str">
        <f>+Tariffe!B108</f>
        <v>11,00</v>
      </c>
      <c r="N22" s="737"/>
      <c r="O22" s="740"/>
      <c r="P22" s="747"/>
      <c r="Q22" s="740"/>
      <c r="R22" s="747"/>
    </row>
    <row r="23" spans="1:18" ht="16.5" customHeight="1" thickBot="1">
      <c r="A23" s="751" t="s">
        <v>208</v>
      </c>
      <c r="B23" s="752"/>
      <c r="C23" s="752"/>
      <c r="D23" s="752"/>
      <c r="E23" s="752"/>
      <c r="F23" s="802"/>
      <c r="G23" s="742"/>
      <c r="H23" s="748"/>
      <c r="I23" s="726" t="str">
        <f>+Tariffe!C106</f>
        <v>6,17</v>
      </c>
      <c r="J23" s="727"/>
      <c r="K23" s="726" t="str">
        <f>+Tariffe!C107</f>
        <v>7,85</v>
      </c>
      <c r="L23" s="727"/>
      <c r="M23" s="726" t="str">
        <f>+Tariffe!C108</f>
        <v>6,83</v>
      </c>
      <c r="N23" s="727"/>
      <c r="O23" s="742"/>
      <c r="P23" s="748"/>
      <c r="Q23" s="742"/>
      <c r="R23" s="748"/>
    </row>
    <row r="24" spans="1:18" ht="21" customHeight="1">
      <c r="A24" s="773" t="s">
        <v>214</v>
      </c>
      <c r="B24" s="814"/>
      <c r="C24" s="814"/>
      <c r="D24" s="814"/>
      <c r="E24" s="814"/>
      <c r="F24" s="815"/>
      <c r="G24" s="738"/>
      <c r="H24" s="746"/>
      <c r="I24" s="807">
        <v>108</v>
      </c>
      <c r="J24" s="808"/>
      <c r="K24" s="807">
        <v>109</v>
      </c>
      <c r="L24" s="808"/>
      <c r="M24" s="807">
        <v>110</v>
      </c>
      <c r="N24" s="808"/>
      <c r="O24" s="738"/>
      <c r="P24" s="746"/>
      <c r="Q24" s="738"/>
      <c r="R24" s="746"/>
    </row>
    <row r="25" spans="1:18" ht="17.25" customHeight="1">
      <c r="A25" s="750" t="s">
        <v>210</v>
      </c>
      <c r="B25" s="728"/>
      <c r="C25" s="728"/>
      <c r="D25" s="728"/>
      <c r="E25" s="728"/>
      <c r="F25" s="729"/>
      <c r="G25" s="740"/>
      <c r="H25" s="747"/>
      <c r="I25" s="736" t="str">
        <f>+Tariffe!B109</f>
        <v>9,34</v>
      </c>
      <c r="J25" s="737"/>
      <c r="K25" s="736" t="str">
        <f>+Tariffe!B110</f>
        <v>11,39</v>
      </c>
      <c r="L25" s="737"/>
      <c r="M25" s="736" t="str">
        <f>+Tariffe!B111</f>
        <v>9,90</v>
      </c>
      <c r="N25" s="737"/>
      <c r="O25" s="740"/>
      <c r="P25" s="747"/>
      <c r="Q25" s="740"/>
      <c r="R25" s="747"/>
    </row>
    <row r="26" spans="1:18" ht="16.5" customHeight="1" thickBot="1">
      <c r="A26" s="751" t="s">
        <v>208</v>
      </c>
      <c r="B26" s="752"/>
      <c r="C26" s="752"/>
      <c r="D26" s="752"/>
      <c r="E26" s="752"/>
      <c r="F26" s="802"/>
      <c r="G26" s="740"/>
      <c r="H26" s="747"/>
      <c r="I26" s="726" t="str">
        <f>+Tariffe!C109</f>
        <v>5,80</v>
      </c>
      <c r="J26" s="727"/>
      <c r="K26" s="726" t="str">
        <f>+Tariffe!C110</f>
        <v>7,07</v>
      </c>
      <c r="L26" s="727"/>
      <c r="M26" s="726" t="str">
        <f>+Tariffe!C111</f>
        <v>6,15</v>
      </c>
      <c r="N26" s="727"/>
      <c r="O26" s="740"/>
      <c r="P26" s="747"/>
      <c r="Q26" s="740"/>
      <c r="R26" s="747"/>
    </row>
    <row r="27" spans="1:18" ht="10.5" customHeight="1">
      <c r="A27" s="773"/>
      <c r="B27" s="814"/>
      <c r="C27" s="814"/>
      <c r="D27" s="814"/>
      <c r="E27" s="814"/>
      <c r="F27" s="814"/>
      <c r="G27" s="833"/>
      <c r="H27" s="834"/>
      <c r="I27" s="833"/>
      <c r="J27" s="834"/>
      <c r="K27" s="833"/>
      <c r="L27" s="834"/>
      <c r="M27" s="833"/>
      <c r="N27" s="834"/>
      <c r="O27" s="833"/>
      <c r="P27" s="834"/>
      <c r="Q27" s="402"/>
      <c r="R27" s="401"/>
    </row>
    <row r="28" spans="1:18" ht="10.5" customHeight="1">
      <c r="A28" s="730"/>
      <c r="B28" s="731"/>
      <c r="C28" s="731"/>
      <c r="D28" s="731"/>
      <c r="E28" s="731"/>
      <c r="F28" s="731"/>
      <c r="G28" s="835"/>
      <c r="H28" s="836"/>
      <c r="I28" s="835"/>
      <c r="J28" s="836"/>
      <c r="K28" s="835"/>
      <c r="L28" s="836"/>
      <c r="M28" s="835"/>
      <c r="N28" s="836"/>
      <c r="O28" s="835"/>
      <c r="P28" s="836"/>
      <c r="Q28" s="404"/>
      <c r="R28" s="403"/>
    </row>
    <row r="29" spans="1:18" ht="10.5" customHeight="1" thickBot="1">
      <c r="A29" s="758"/>
      <c r="B29" s="759"/>
      <c r="C29" s="759"/>
      <c r="D29" s="759"/>
      <c r="E29" s="759"/>
      <c r="F29" s="759"/>
      <c r="G29" s="837"/>
      <c r="H29" s="838"/>
      <c r="I29" s="837"/>
      <c r="J29" s="838"/>
      <c r="K29" s="837"/>
      <c r="L29" s="838"/>
      <c r="M29" s="837"/>
      <c r="N29" s="838"/>
      <c r="O29" s="837"/>
      <c r="P29" s="838"/>
      <c r="Q29" s="405"/>
      <c r="R29" s="406"/>
    </row>
    <row r="30" spans="1:18" ht="13.5" customHeight="1">
      <c r="A30" s="827" t="s">
        <v>374</v>
      </c>
      <c r="B30" s="828"/>
      <c r="C30" s="828"/>
      <c r="D30" s="828"/>
      <c r="E30" s="828"/>
      <c r="F30" s="828"/>
      <c r="G30" s="828"/>
      <c r="H30" s="828"/>
      <c r="I30" s="828"/>
      <c r="J30" s="828"/>
      <c r="K30" s="828"/>
      <c r="L30" s="828"/>
      <c r="M30" s="828"/>
      <c r="N30" s="828"/>
      <c r="O30" s="828"/>
      <c r="P30" s="828"/>
      <c r="Q30" s="828"/>
      <c r="R30" s="829"/>
    </row>
    <row r="31" spans="1:18" ht="15.75" customHeight="1">
      <c r="A31" s="830"/>
      <c r="B31" s="831"/>
      <c r="C31" s="831"/>
      <c r="D31" s="831"/>
      <c r="E31" s="831"/>
      <c r="F31" s="831"/>
      <c r="G31" s="831"/>
      <c r="H31" s="831"/>
      <c r="I31" s="831"/>
      <c r="J31" s="831"/>
      <c r="K31" s="831"/>
      <c r="L31" s="831"/>
      <c r="M31" s="831"/>
      <c r="N31" s="831"/>
      <c r="O31" s="831"/>
      <c r="P31" s="831"/>
      <c r="Q31" s="831"/>
      <c r="R31" s="832"/>
    </row>
    <row r="32" spans="1:18" ht="14.25">
      <c r="A32" s="170"/>
      <c r="B32" s="173"/>
      <c r="C32" s="173"/>
      <c r="D32" s="173"/>
      <c r="E32" s="173"/>
      <c r="F32" s="173"/>
      <c r="G32" s="173"/>
      <c r="H32" s="173"/>
      <c r="I32" s="173"/>
      <c r="J32" s="173"/>
      <c r="K32" s="173"/>
      <c r="L32" s="173"/>
      <c r="M32" s="173"/>
      <c r="N32" s="173"/>
      <c r="O32" s="173"/>
      <c r="P32" s="173"/>
      <c r="Q32" s="173"/>
      <c r="R32" s="173"/>
    </row>
    <row r="33" spans="1:18" ht="15">
      <c r="A33" s="169"/>
      <c r="B33" s="169"/>
      <c r="C33" s="169"/>
      <c r="D33" s="169"/>
      <c r="E33" s="169"/>
      <c r="F33" s="169"/>
      <c r="G33" s="169"/>
      <c r="H33" s="169"/>
      <c r="I33" s="169"/>
      <c r="J33" s="169"/>
      <c r="K33" s="169"/>
      <c r="L33" s="169"/>
      <c r="M33" s="169"/>
      <c r="N33" s="169"/>
      <c r="O33" s="169"/>
      <c r="P33" s="169"/>
      <c r="Q33" s="169"/>
      <c r="R33" s="169"/>
    </row>
    <row r="34" spans="1:18" ht="14.25">
      <c r="A34" s="170"/>
      <c r="B34" s="170"/>
      <c r="C34" s="170"/>
      <c r="D34" s="170"/>
      <c r="E34" s="170"/>
      <c r="F34" s="170"/>
      <c r="G34" s="170"/>
      <c r="H34" s="170"/>
      <c r="I34" s="170"/>
      <c r="J34" s="170"/>
      <c r="K34" s="170"/>
      <c r="L34" s="170"/>
      <c r="M34" s="170"/>
      <c r="N34" s="170"/>
      <c r="O34" s="170"/>
      <c r="P34" s="170"/>
      <c r="Q34" s="170"/>
      <c r="R34" s="170"/>
    </row>
    <row r="35" spans="1:18" ht="14.25">
      <c r="A35" s="170"/>
      <c r="B35" s="170"/>
      <c r="C35" s="170"/>
      <c r="D35" s="170"/>
      <c r="E35" s="170"/>
      <c r="F35" s="170"/>
      <c r="G35" s="170"/>
      <c r="H35" s="170"/>
      <c r="I35" s="170"/>
      <c r="J35" s="170"/>
      <c r="K35" s="170"/>
      <c r="L35" s="170"/>
      <c r="M35" s="170"/>
      <c r="N35" s="170"/>
      <c r="O35" s="170"/>
      <c r="P35" s="170"/>
      <c r="Q35" s="170"/>
      <c r="R35" s="170"/>
    </row>
    <row r="36" spans="1:18" ht="14.25">
      <c r="A36" s="170"/>
      <c r="B36" s="170"/>
      <c r="C36" s="170"/>
      <c r="D36" s="170"/>
      <c r="E36" s="170"/>
      <c r="F36" s="170"/>
      <c r="G36" s="170"/>
      <c r="H36" s="170"/>
      <c r="I36" s="170"/>
      <c r="J36" s="170"/>
      <c r="K36" s="170"/>
      <c r="L36" s="170"/>
      <c r="M36" s="170"/>
      <c r="N36" s="170"/>
      <c r="O36" s="170"/>
      <c r="P36" s="170"/>
      <c r="Q36" s="170"/>
      <c r="R36" s="170"/>
    </row>
    <row r="37" spans="1:18" ht="12.75">
      <c r="A37" s="174"/>
      <c r="B37" s="174"/>
      <c r="C37" s="174"/>
      <c r="D37" s="174"/>
      <c r="E37" s="174"/>
      <c r="F37" s="174"/>
      <c r="G37" s="175"/>
      <c r="H37" s="175"/>
      <c r="I37" s="175"/>
      <c r="J37" s="175"/>
      <c r="K37" s="175"/>
      <c r="L37" s="175"/>
      <c r="M37" s="175"/>
      <c r="N37" s="175"/>
      <c r="O37" s="175"/>
      <c r="P37" s="175"/>
      <c r="Q37" s="175"/>
      <c r="R37" s="175"/>
    </row>
    <row r="38" spans="1:18" ht="12.75">
      <c r="A38" s="175"/>
      <c r="B38" s="175"/>
      <c r="C38" s="175"/>
      <c r="D38" s="175"/>
      <c r="E38" s="175"/>
      <c r="F38" s="175"/>
      <c r="G38" s="175"/>
      <c r="H38" s="175"/>
      <c r="I38" s="175"/>
      <c r="J38" s="175"/>
      <c r="K38" s="175"/>
      <c r="L38" s="175"/>
      <c r="M38" s="175"/>
      <c r="N38" s="175"/>
      <c r="O38" s="175"/>
      <c r="P38" s="175"/>
      <c r="Q38" s="175"/>
      <c r="R38" s="175"/>
    </row>
    <row r="39" spans="1:18" ht="12.75">
      <c r="A39" s="174"/>
      <c r="B39" s="174"/>
      <c r="C39" s="174"/>
      <c r="D39" s="174"/>
      <c r="E39" s="174"/>
      <c r="F39" s="174"/>
      <c r="G39" s="175"/>
      <c r="H39" s="175"/>
      <c r="I39" s="175"/>
      <c r="J39" s="175"/>
      <c r="K39" s="175"/>
      <c r="L39" s="175"/>
      <c r="M39" s="175"/>
      <c r="N39" s="175"/>
      <c r="O39" s="175"/>
      <c r="P39" s="175"/>
      <c r="Q39" s="175"/>
      <c r="R39" s="175"/>
    </row>
    <row r="40" spans="1:18" ht="16.5" customHeight="1">
      <c r="A40" s="174"/>
      <c r="B40" s="174"/>
      <c r="C40" s="174"/>
      <c r="D40" s="174"/>
      <c r="E40" s="174"/>
      <c r="F40" s="174"/>
      <c r="G40" s="176"/>
      <c r="H40" s="177"/>
      <c r="I40" s="176"/>
      <c r="J40" s="177"/>
      <c r="K40" s="176"/>
      <c r="L40" s="177"/>
      <c r="M40" s="176"/>
      <c r="N40" s="177"/>
      <c r="O40" s="176"/>
      <c r="P40" s="177"/>
      <c r="Q40" s="176"/>
      <c r="R40" s="177"/>
    </row>
    <row r="41" spans="1:18" ht="17.25" customHeight="1">
      <c r="A41" s="178"/>
      <c r="B41" s="178"/>
      <c r="C41" s="178"/>
      <c r="D41" s="178"/>
      <c r="E41" s="178"/>
      <c r="F41" s="178"/>
      <c r="G41" s="179"/>
      <c r="H41" s="180"/>
      <c r="I41" s="179"/>
      <c r="J41" s="180"/>
      <c r="K41" s="179"/>
      <c r="L41" s="180"/>
      <c r="M41" s="179"/>
      <c r="N41" s="180"/>
      <c r="O41" s="179"/>
      <c r="P41" s="180"/>
      <c r="Q41" s="179"/>
      <c r="R41" s="180"/>
    </row>
    <row r="42" spans="1:18" ht="17.25" customHeight="1">
      <c r="A42" s="181"/>
      <c r="B42" s="181"/>
      <c r="C42" s="181"/>
      <c r="D42" s="181"/>
      <c r="E42" s="181"/>
      <c r="F42" s="181"/>
      <c r="G42" s="182"/>
      <c r="H42" s="183"/>
      <c r="I42" s="182"/>
      <c r="J42" s="183"/>
      <c r="K42" s="182"/>
      <c r="L42" s="183"/>
      <c r="M42" s="182"/>
      <c r="N42" s="183"/>
      <c r="O42" s="182"/>
      <c r="P42" s="183"/>
      <c r="Q42" s="182"/>
      <c r="R42" s="183"/>
    </row>
    <row r="43" spans="1:18" ht="16.5" customHeight="1">
      <c r="A43" s="181"/>
      <c r="B43" s="181"/>
      <c r="C43" s="181"/>
      <c r="D43" s="181"/>
      <c r="E43" s="181"/>
      <c r="F43" s="181"/>
      <c r="G43" s="182"/>
      <c r="H43" s="183"/>
      <c r="I43" s="182"/>
      <c r="J43" s="183"/>
      <c r="K43" s="182"/>
      <c r="L43" s="183"/>
      <c r="M43" s="182"/>
      <c r="N43" s="183"/>
      <c r="O43" s="182"/>
      <c r="P43" s="183"/>
      <c r="Q43" s="182"/>
      <c r="R43" s="183"/>
    </row>
    <row r="44" spans="1:18" ht="17.25" customHeight="1">
      <c r="A44" s="178"/>
      <c r="B44" s="178"/>
      <c r="C44" s="178"/>
      <c r="D44" s="178"/>
      <c r="E44" s="178"/>
      <c r="F44" s="178"/>
      <c r="G44" s="179"/>
      <c r="H44" s="184"/>
      <c r="I44" s="179"/>
      <c r="J44" s="184"/>
      <c r="K44" s="179"/>
      <c r="L44" s="184"/>
      <c r="M44" s="179"/>
      <c r="N44" s="184"/>
      <c r="O44" s="179"/>
      <c r="P44" s="184"/>
      <c r="Q44" s="179"/>
      <c r="R44" s="184"/>
    </row>
    <row r="45" spans="1:18" ht="17.25" customHeight="1">
      <c r="A45" s="181"/>
      <c r="B45" s="181"/>
      <c r="C45" s="181"/>
      <c r="D45" s="181"/>
      <c r="E45" s="181"/>
      <c r="F45" s="181"/>
      <c r="G45" s="182"/>
      <c r="H45" s="183"/>
      <c r="I45" s="185"/>
      <c r="J45" s="183"/>
      <c r="K45" s="185"/>
      <c r="L45" s="183"/>
      <c r="M45" s="185"/>
      <c r="N45" s="183"/>
      <c r="O45" s="185"/>
      <c r="P45" s="183"/>
      <c r="Q45" s="185"/>
      <c r="R45" s="183"/>
    </row>
    <row r="46" spans="1:18" ht="16.5" customHeight="1">
      <c r="A46" s="181"/>
      <c r="B46" s="181"/>
      <c r="C46" s="181"/>
      <c r="D46" s="181"/>
      <c r="E46" s="181"/>
      <c r="F46" s="181"/>
      <c r="G46" s="182"/>
      <c r="H46" s="183"/>
      <c r="I46" s="185"/>
      <c r="J46" s="183"/>
      <c r="K46" s="185"/>
      <c r="L46" s="183"/>
      <c r="M46" s="185"/>
      <c r="N46" s="183"/>
      <c r="O46" s="185"/>
      <c r="P46" s="183"/>
      <c r="Q46" s="185"/>
      <c r="R46" s="183"/>
    </row>
    <row r="47" spans="1:18" ht="17.25" customHeight="1">
      <c r="A47" s="178"/>
      <c r="B47" s="178"/>
      <c r="C47" s="178"/>
      <c r="D47" s="178"/>
      <c r="E47" s="178"/>
      <c r="F47" s="178"/>
      <c r="G47" s="179"/>
      <c r="H47" s="186"/>
      <c r="I47" s="179"/>
      <c r="J47" s="186"/>
      <c r="K47" s="179"/>
      <c r="L47" s="186"/>
      <c r="M47" s="179"/>
      <c r="N47" s="186"/>
      <c r="O47" s="179"/>
      <c r="P47" s="186"/>
      <c r="Q47" s="179"/>
      <c r="R47" s="186"/>
    </row>
    <row r="48" spans="1:18" ht="16.5" customHeight="1">
      <c r="A48" s="187"/>
      <c r="B48" s="187"/>
      <c r="C48" s="187"/>
      <c r="D48" s="187"/>
      <c r="E48" s="187"/>
      <c r="F48" s="187"/>
      <c r="G48" s="179"/>
      <c r="H48" s="186"/>
      <c r="I48" s="179"/>
      <c r="J48" s="186"/>
      <c r="K48" s="179"/>
      <c r="L48" s="186"/>
      <c r="M48" s="179"/>
      <c r="N48" s="186"/>
      <c r="O48" s="179"/>
      <c r="P48" s="186"/>
      <c r="Q48" s="179"/>
      <c r="R48" s="186"/>
    </row>
    <row r="49" spans="1:18" ht="17.25" customHeight="1">
      <c r="A49" s="181"/>
      <c r="B49" s="181"/>
      <c r="C49" s="181"/>
      <c r="D49" s="181"/>
      <c r="E49" s="181"/>
      <c r="F49" s="181"/>
      <c r="G49" s="188"/>
      <c r="H49" s="189"/>
      <c r="I49" s="188"/>
      <c r="J49" s="189"/>
      <c r="K49" s="188"/>
      <c r="L49" s="189"/>
      <c r="M49" s="188"/>
      <c r="N49" s="189"/>
      <c r="O49" s="188"/>
      <c r="P49" s="189"/>
      <c r="Q49" s="188"/>
      <c r="R49" s="189"/>
    </row>
    <row r="50" spans="1:18" ht="16.5" customHeight="1">
      <c r="A50" s="181"/>
      <c r="B50" s="181"/>
      <c r="C50" s="181"/>
      <c r="D50" s="181"/>
      <c r="E50" s="181"/>
      <c r="F50" s="181"/>
      <c r="G50" s="188"/>
      <c r="H50" s="189"/>
      <c r="I50" s="188"/>
      <c r="J50" s="189"/>
      <c r="K50" s="188"/>
      <c r="L50" s="189"/>
      <c r="M50" s="188"/>
      <c r="N50" s="189"/>
      <c r="O50" s="188"/>
      <c r="P50" s="189"/>
      <c r="Q50" s="188"/>
      <c r="R50" s="189"/>
    </row>
    <row r="51" spans="1:18" ht="17.25" customHeight="1">
      <c r="A51" s="178"/>
      <c r="B51" s="178"/>
      <c r="C51" s="178"/>
      <c r="D51" s="178"/>
      <c r="E51" s="178"/>
      <c r="F51" s="178"/>
      <c r="G51" s="190"/>
      <c r="H51" s="190"/>
      <c r="I51" s="179"/>
      <c r="J51" s="190"/>
      <c r="K51" s="179"/>
      <c r="L51" s="190"/>
      <c r="M51" s="179"/>
      <c r="N51" s="190"/>
      <c r="O51" s="190"/>
      <c r="P51" s="190"/>
      <c r="Q51" s="190"/>
      <c r="R51" s="190"/>
    </row>
    <row r="52" spans="1:18" ht="16.5" customHeight="1">
      <c r="A52" s="174"/>
      <c r="B52" s="174"/>
      <c r="C52" s="174"/>
      <c r="D52" s="174"/>
      <c r="E52" s="174"/>
      <c r="F52" s="174"/>
      <c r="G52" s="190"/>
      <c r="H52" s="190"/>
      <c r="I52" s="179"/>
      <c r="J52" s="190"/>
      <c r="K52" s="179"/>
      <c r="L52" s="190"/>
      <c r="M52" s="179"/>
      <c r="N52" s="190"/>
      <c r="O52" s="190"/>
      <c r="P52" s="190"/>
      <c r="Q52" s="190"/>
      <c r="R52" s="190"/>
    </row>
    <row r="53" spans="1:18" ht="17.25" customHeight="1">
      <c r="A53" s="181"/>
      <c r="B53" s="181"/>
      <c r="C53" s="181"/>
      <c r="D53" s="181"/>
      <c r="E53" s="181"/>
      <c r="F53" s="181"/>
      <c r="G53" s="190"/>
      <c r="H53" s="190"/>
      <c r="I53" s="188"/>
      <c r="J53" s="189"/>
      <c r="K53" s="188"/>
      <c r="L53" s="189"/>
      <c r="M53" s="188"/>
      <c r="N53" s="189"/>
      <c r="O53" s="190"/>
      <c r="P53" s="190"/>
      <c r="Q53" s="190"/>
      <c r="R53" s="190"/>
    </row>
    <row r="54" spans="1:18" ht="16.5" customHeight="1">
      <c r="A54" s="181"/>
      <c r="B54" s="181"/>
      <c r="C54" s="181"/>
      <c r="D54" s="181"/>
      <c r="E54" s="181"/>
      <c r="F54" s="181"/>
      <c r="G54" s="190"/>
      <c r="H54" s="190"/>
      <c r="I54" s="188"/>
      <c r="J54" s="189"/>
      <c r="K54" s="188"/>
      <c r="L54" s="189"/>
      <c r="M54" s="188"/>
      <c r="N54" s="189"/>
      <c r="O54" s="190"/>
      <c r="P54" s="190"/>
      <c r="Q54" s="190"/>
      <c r="R54" s="190"/>
    </row>
    <row r="55" spans="1:18" ht="16.5" customHeight="1">
      <c r="A55" s="174"/>
      <c r="B55" s="174"/>
      <c r="C55" s="174"/>
      <c r="D55" s="174"/>
      <c r="E55" s="174"/>
      <c r="F55" s="174"/>
      <c r="G55" s="190"/>
      <c r="H55" s="190"/>
      <c r="I55" s="179"/>
      <c r="J55" s="190"/>
      <c r="K55" s="179"/>
      <c r="L55" s="190"/>
      <c r="M55" s="179"/>
      <c r="N55" s="190"/>
      <c r="O55" s="190"/>
      <c r="P55" s="190"/>
      <c r="Q55" s="190"/>
      <c r="R55" s="190"/>
    </row>
    <row r="56" spans="1:18" ht="17.25" customHeight="1">
      <c r="A56" s="181"/>
      <c r="B56" s="181"/>
      <c r="C56" s="181"/>
      <c r="D56" s="181"/>
      <c r="E56" s="181"/>
      <c r="F56" s="181"/>
      <c r="G56" s="190"/>
      <c r="H56" s="190"/>
      <c r="I56" s="188"/>
      <c r="J56" s="189"/>
      <c r="K56" s="188"/>
      <c r="L56" s="189"/>
      <c r="M56" s="188"/>
      <c r="N56" s="189"/>
      <c r="O56" s="190"/>
      <c r="P56" s="190"/>
      <c r="Q56" s="190"/>
      <c r="R56" s="190"/>
    </row>
    <row r="57" spans="1:18" ht="16.5" customHeight="1">
      <c r="A57" s="181"/>
      <c r="B57" s="181"/>
      <c r="C57" s="181"/>
      <c r="D57" s="181"/>
      <c r="E57" s="181"/>
      <c r="F57" s="181"/>
      <c r="G57" s="190"/>
      <c r="H57" s="190"/>
      <c r="I57" s="188"/>
      <c r="J57" s="189"/>
      <c r="K57" s="188"/>
      <c r="L57" s="189"/>
      <c r="M57" s="188"/>
      <c r="N57" s="189"/>
      <c r="O57" s="190"/>
      <c r="P57" s="190"/>
      <c r="Q57" s="190"/>
      <c r="R57" s="190"/>
    </row>
    <row r="58" spans="1:18" ht="16.5" customHeight="1">
      <c r="A58" s="174"/>
      <c r="B58" s="174"/>
      <c r="C58" s="174"/>
      <c r="D58" s="174"/>
      <c r="E58" s="174"/>
      <c r="F58" s="174"/>
      <c r="G58" s="190"/>
      <c r="H58" s="190"/>
      <c r="I58" s="179"/>
      <c r="J58" s="190"/>
      <c r="K58" s="179"/>
      <c r="L58" s="190"/>
      <c r="M58" s="179"/>
      <c r="N58" s="190"/>
      <c r="O58" s="190"/>
      <c r="P58" s="190"/>
      <c r="Q58" s="190"/>
      <c r="R58" s="190"/>
    </row>
    <row r="59" spans="1:18" ht="17.25" customHeight="1">
      <c r="A59" s="181"/>
      <c r="B59" s="181"/>
      <c r="C59" s="181"/>
      <c r="D59" s="181"/>
      <c r="E59" s="181"/>
      <c r="F59" s="181"/>
      <c r="G59" s="190"/>
      <c r="H59" s="190"/>
      <c r="I59" s="188"/>
      <c r="J59" s="189"/>
      <c r="K59" s="188"/>
      <c r="L59" s="189"/>
      <c r="M59" s="188"/>
      <c r="N59" s="189"/>
      <c r="O59" s="190"/>
      <c r="P59" s="190"/>
      <c r="Q59" s="190"/>
      <c r="R59" s="190"/>
    </row>
    <row r="60" spans="1:18" ht="16.5" customHeight="1">
      <c r="A60" s="181"/>
      <c r="B60" s="181"/>
      <c r="C60" s="181"/>
      <c r="D60" s="181"/>
      <c r="E60" s="181"/>
      <c r="F60" s="181"/>
      <c r="G60" s="190"/>
      <c r="H60" s="190"/>
      <c r="I60" s="188"/>
      <c r="J60" s="189"/>
      <c r="K60" s="188"/>
      <c r="L60" s="189"/>
      <c r="M60" s="188"/>
      <c r="N60" s="189"/>
      <c r="O60" s="190"/>
      <c r="P60" s="190"/>
      <c r="Q60" s="190"/>
      <c r="R60" s="190"/>
    </row>
    <row r="61" spans="1:18" ht="17.25" customHeight="1">
      <c r="A61" s="174"/>
      <c r="B61" s="174"/>
      <c r="C61" s="174"/>
      <c r="D61" s="174"/>
      <c r="E61" s="174"/>
      <c r="F61" s="174"/>
      <c r="G61" s="174"/>
      <c r="H61" s="174"/>
      <c r="I61" s="174"/>
      <c r="J61" s="174"/>
      <c r="K61" s="174"/>
      <c r="L61" s="174"/>
      <c r="M61" s="174"/>
      <c r="N61" s="174"/>
      <c r="O61" s="174"/>
      <c r="P61" s="188"/>
      <c r="Q61" s="189"/>
      <c r="R61" s="179"/>
    </row>
    <row r="62" spans="1:18" ht="16.5" customHeight="1">
      <c r="A62" s="178"/>
      <c r="B62" s="178"/>
      <c r="C62" s="178"/>
      <c r="D62" s="178"/>
      <c r="E62" s="178"/>
      <c r="F62" s="178"/>
      <c r="G62" s="178"/>
      <c r="H62" s="178"/>
      <c r="I62" s="178"/>
      <c r="J62" s="178"/>
      <c r="K62" s="178"/>
      <c r="L62" s="178"/>
      <c r="M62" s="178"/>
      <c r="N62" s="178"/>
      <c r="O62" s="178"/>
      <c r="P62" s="188"/>
      <c r="Q62" s="189"/>
      <c r="R62" s="179"/>
    </row>
    <row r="63" spans="1:18" ht="17.25" customHeight="1">
      <c r="A63" s="174"/>
      <c r="B63" s="174"/>
      <c r="C63" s="174"/>
      <c r="D63" s="174"/>
      <c r="E63" s="174"/>
      <c r="F63" s="174"/>
      <c r="G63" s="174"/>
      <c r="H63" s="174"/>
      <c r="I63" s="174"/>
      <c r="J63" s="174"/>
      <c r="K63" s="174"/>
      <c r="L63" s="174"/>
      <c r="M63" s="174"/>
      <c r="N63" s="174"/>
      <c r="O63" s="174"/>
      <c r="P63" s="188"/>
      <c r="Q63" s="189"/>
      <c r="R63" s="179"/>
    </row>
    <row r="64" spans="1:18" ht="16.5" customHeight="1">
      <c r="A64" s="178"/>
      <c r="B64" s="178"/>
      <c r="C64" s="178"/>
      <c r="D64" s="178"/>
      <c r="E64" s="178"/>
      <c r="F64" s="178"/>
      <c r="G64" s="178"/>
      <c r="H64" s="178"/>
      <c r="I64" s="178"/>
      <c r="J64" s="178"/>
      <c r="K64" s="178"/>
      <c r="L64" s="178"/>
      <c r="M64" s="178"/>
      <c r="N64" s="178"/>
      <c r="O64" s="178"/>
      <c r="P64" s="188"/>
      <c r="Q64" s="189"/>
      <c r="R64" s="179"/>
    </row>
    <row r="65" spans="1:18" ht="12.75">
      <c r="A65" s="187"/>
      <c r="B65" s="187"/>
      <c r="C65" s="187"/>
      <c r="D65" s="187"/>
      <c r="E65" s="187"/>
      <c r="F65" s="187"/>
      <c r="G65" s="187"/>
      <c r="H65" s="187"/>
      <c r="I65" s="187"/>
      <c r="J65" s="187"/>
      <c r="K65" s="187"/>
      <c r="L65" s="187"/>
      <c r="M65" s="187"/>
      <c r="N65" s="187"/>
      <c r="O65" s="187"/>
      <c r="P65" s="187"/>
      <c r="Q65" s="187"/>
      <c r="R65" s="187"/>
    </row>
    <row r="66" spans="1:18" ht="12.75">
      <c r="A66" s="187"/>
      <c r="B66" s="187"/>
      <c r="C66" s="187"/>
      <c r="D66" s="187"/>
      <c r="E66" s="187"/>
      <c r="F66" s="187"/>
      <c r="G66" s="187"/>
      <c r="H66" s="187"/>
      <c r="I66" s="187"/>
      <c r="J66" s="187"/>
      <c r="K66" s="187"/>
      <c r="L66" s="187"/>
      <c r="M66" s="187"/>
      <c r="N66" s="187"/>
      <c r="O66" s="187"/>
      <c r="P66" s="187"/>
      <c r="Q66" s="187"/>
      <c r="R66" s="187"/>
    </row>
    <row r="67" spans="1:18" ht="14.25">
      <c r="A67" s="191"/>
      <c r="B67" s="192"/>
      <c r="C67" s="192"/>
      <c r="D67" s="192"/>
      <c r="E67" s="192"/>
      <c r="F67" s="192"/>
      <c r="G67" s="192"/>
      <c r="H67" s="192"/>
      <c r="I67" s="192"/>
      <c r="J67" s="192"/>
      <c r="K67" s="192"/>
      <c r="L67" s="192"/>
      <c r="M67" s="192"/>
      <c r="N67" s="192"/>
      <c r="O67" s="192"/>
      <c r="P67" s="192"/>
      <c r="Q67" s="192"/>
      <c r="R67" s="192"/>
    </row>
    <row r="68" spans="1:18" ht="15">
      <c r="A68" s="193"/>
      <c r="B68" s="193"/>
      <c r="C68" s="193"/>
      <c r="D68" s="193"/>
      <c r="E68" s="193"/>
      <c r="F68" s="193"/>
      <c r="G68" s="193"/>
      <c r="H68" s="193"/>
      <c r="I68" s="193"/>
      <c r="J68" s="193"/>
      <c r="K68" s="193"/>
      <c r="L68" s="193"/>
      <c r="M68" s="193"/>
      <c r="N68" s="193"/>
      <c r="O68" s="193"/>
      <c r="P68" s="193"/>
      <c r="Q68" s="193"/>
      <c r="R68" s="193"/>
    </row>
    <row r="69" spans="1:18" ht="14.25">
      <c r="A69" s="191"/>
      <c r="B69" s="191"/>
      <c r="C69" s="191"/>
      <c r="D69" s="191"/>
      <c r="E69" s="191"/>
      <c r="F69" s="191"/>
      <c r="G69" s="191"/>
      <c r="H69" s="191"/>
      <c r="I69" s="191"/>
      <c r="J69" s="191"/>
      <c r="K69" s="191"/>
      <c r="L69" s="191"/>
      <c r="M69" s="191"/>
      <c r="N69" s="191"/>
      <c r="O69" s="191"/>
      <c r="P69" s="191"/>
      <c r="Q69" s="191"/>
      <c r="R69" s="191"/>
    </row>
    <row r="70" spans="1:18" ht="14.25">
      <c r="A70" s="191"/>
      <c r="B70" s="191"/>
      <c r="C70" s="191"/>
      <c r="D70" s="191"/>
      <c r="E70" s="191"/>
      <c r="F70" s="191"/>
      <c r="G70" s="191"/>
      <c r="H70" s="191"/>
      <c r="I70" s="191"/>
      <c r="J70" s="191"/>
      <c r="K70" s="191"/>
      <c r="L70" s="191"/>
      <c r="M70" s="191"/>
      <c r="N70" s="191"/>
      <c r="O70" s="191"/>
      <c r="P70" s="191"/>
      <c r="Q70" s="191"/>
      <c r="R70" s="191"/>
    </row>
    <row r="71" spans="1:18" ht="14.25">
      <c r="A71" s="191"/>
      <c r="B71" s="191"/>
      <c r="C71" s="191"/>
      <c r="D71" s="191"/>
      <c r="E71" s="191"/>
      <c r="F71" s="191"/>
      <c r="G71" s="191"/>
      <c r="H71" s="191"/>
      <c r="I71" s="191"/>
      <c r="J71" s="191"/>
      <c r="K71" s="191"/>
      <c r="L71" s="191"/>
      <c r="M71" s="191"/>
      <c r="N71" s="191"/>
      <c r="O71" s="191"/>
      <c r="P71" s="191"/>
      <c r="Q71" s="191"/>
      <c r="R71" s="191"/>
    </row>
    <row r="72" spans="1:18" ht="12.75">
      <c r="A72" s="174"/>
      <c r="B72" s="174"/>
      <c r="C72" s="174"/>
      <c r="D72" s="174"/>
      <c r="E72" s="174"/>
      <c r="F72" s="174"/>
      <c r="G72" s="175"/>
      <c r="H72" s="175"/>
      <c r="I72" s="175"/>
      <c r="J72" s="175"/>
      <c r="K72" s="175"/>
      <c r="L72" s="175"/>
      <c r="M72" s="175"/>
      <c r="N72" s="175"/>
      <c r="O72" s="175"/>
      <c r="P72" s="175"/>
      <c r="Q72" s="175"/>
      <c r="R72" s="175"/>
    </row>
    <row r="73" spans="1:18" ht="12.75">
      <c r="A73" s="175"/>
      <c r="B73" s="175"/>
      <c r="C73" s="175"/>
      <c r="D73" s="175"/>
      <c r="E73" s="175"/>
      <c r="F73" s="175"/>
      <c r="G73" s="175"/>
      <c r="H73" s="175"/>
      <c r="I73" s="175"/>
      <c r="J73" s="175"/>
      <c r="K73" s="175"/>
      <c r="L73" s="175"/>
      <c r="M73" s="175"/>
      <c r="N73" s="175"/>
      <c r="O73" s="175"/>
      <c r="P73" s="175"/>
      <c r="Q73" s="175"/>
      <c r="R73" s="175"/>
    </row>
    <row r="74" spans="1:18" ht="17.25" customHeight="1">
      <c r="A74" s="174"/>
      <c r="B74" s="174"/>
      <c r="C74" s="174"/>
      <c r="D74" s="174"/>
      <c r="E74" s="174"/>
      <c r="F74" s="174"/>
      <c r="G74" s="175"/>
      <c r="H74" s="175"/>
      <c r="I74" s="175"/>
      <c r="J74" s="175"/>
      <c r="K74" s="175"/>
      <c r="L74" s="175"/>
      <c r="M74" s="175"/>
      <c r="N74" s="175"/>
      <c r="O74" s="175"/>
      <c r="P74" s="175"/>
      <c r="Q74" s="175"/>
      <c r="R74" s="175"/>
    </row>
    <row r="75" spans="1:18" ht="12.75">
      <c r="A75" s="174"/>
      <c r="B75" s="174"/>
      <c r="C75" s="174"/>
      <c r="D75" s="174"/>
      <c r="E75" s="174"/>
      <c r="F75" s="174"/>
      <c r="G75" s="176"/>
      <c r="H75" s="177"/>
      <c r="I75" s="176"/>
      <c r="J75" s="177"/>
      <c r="K75" s="176"/>
      <c r="L75" s="177"/>
      <c r="M75" s="176"/>
      <c r="N75" s="177"/>
      <c r="O75" s="176"/>
      <c r="P75" s="177"/>
      <c r="Q75" s="176"/>
      <c r="R75" s="177"/>
    </row>
    <row r="76" spans="1:18" ht="12.75">
      <c r="A76" s="178"/>
      <c r="B76" s="178"/>
      <c r="C76" s="178"/>
      <c r="D76" s="178"/>
      <c r="E76" s="178"/>
      <c r="F76" s="178"/>
      <c r="G76" s="179"/>
      <c r="H76" s="180"/>
      <c r="I76" s="179"/>
      <c r="J76" s="180"/>
      <c r="K76" s="179"/>
      <c r="L76" s="180"/>
      <c r="M76" s="179"/>
      <c r="N76" s="180"/>
      <c r="O76" s="179"/>
      <c r="P76" s="180"/>
      <c r="Q76" s="179"/>
      <c r="R76" s="180"/>
    </row>
    <row r="77" spans="1:18" ht="12.75">
      <c r="A77" s="181"/>
      <c r="B77" s="181"/>
      <c r="C77" s="181"/>
      <c r="D77" s="181"/>
      <c r="E77" s="181"/>
      <c r="F77" s="181"/>
      <c r="G77" s="194"/>
      <c r="H77" s="189"/>
      <c r="I77" s="194"/>
      <c r="J77" s="189"/>
      <c r="K77" s="194"/>
      <c r="L77" s="189"/>
      <c r="M77" s="194"/>
      <c r="N77" s="189"/>
      <c r="O77" s="194"/>
      <c r="P77" s="189"/>
      <c r="Q77" s="194"/>
      <c r="R77" s="189"/>
    </row>
    <row r="78" spans="1:18" ht="12.75">
      <c r="A78" s="181"/>
      <c r="B78" s="181"/>
      <c r="C78" s="181"/>
      <c r="D78" s="181"/>
      <c r="E78" s="181"/>
      <c r="F78" s="181"/>
      <c r="G78" s="194"/>
      <c r="H78" s="189"/>
      <c r="I78" s="194"/>
      <c r="J78" s="189"/>
      <c r="K78" s="194"/>
      <c r="L78" s="189"/>
      <c r="M78" s="194"/>
      <c r="N78" s="189"/>
      <c r="O78" s="194"/>
      <c r="P78" s="189"/>
      <c r="Q78" s="194"/>
      <c r="R78" s="189"/>
    </row>
    <row r="79" spans="1:18" ht="12.75">
      <c r="A79" s="178"/>
      <c r="B79" s="178"/>
      <c r="C79" s="178"/>
      <c r="D79" s="178"/>
      <c r="E79" s="178"/>
      <c r="F79" s="178"/>
      <c r="G79" s="179"/>
      <c r="H79" s="195"/>
      <c r="I79" s="179"/>
      <c r="J79" s="195"/>
      <c r="K79" s="179"/>
      <c r="L79" s="195"/>
      <c r="M79" s="179"/>
      <c r="N79" s="195"/>
      <c r="O79" s="179"/>
      <c r="P79" s="195"/>
      <c r="Q79" s="179"/>
      <c r="R79" s="195"/>
    </row>
    <row r="80" spans="1:18" ht="12.75">
      <c r="A80" s="181"/>
      <c r="B80" s="181"/>
      <c r="C80" s="181"/>
      <c r="D80" s="181"/>
      <c r="E80" s="181"/>
      <c r="F80" s="181"/>
      <c r="G80" s="194"/>
      <c r="H80" s="189"/>
      <c r="I80" s="188"/>
      <c r="J80" s="189"/>
      <c r="K80" s="188"/>
      <c r="L80" s="189"/>
      <c r="M80" s="195"/>
      <c r="N80" s="189"/>
      <c r="O80" s="188"/>
      <c r="P80" s="189"/>
      <c r="Q80" s="188"/>
      <c r="R80" s="189"/>
    </row>
    <row r="81" spans="1:18" ht="12.75">
      <c r="A81" s="181"/>
      <c r="B81" s="181"/>
      <c r="C81" s="181"/>
      <c r="D81" s="181"/>
      <c r="E81" s="181"/>
      <c r="F81" s="181"/>
      <c r="G81" s="194"/>
      <c r="H81" s="189"/>
      <c r="I81" s="188"/>
      <c r="J81" s="189"/>
      <c r="K81" s="188"/>
      <c r="L81" s="189"/>
      <c r="M81" s="188"/>
      <c r="N81" s="189"/>
      <c r="O81" s="188"/>
      <c r="P81" s="189"/>
      <c r="Q81" s="188"/>
      <c r="R81" s="189"/>
    </row>
    <row r="82" spans="1:18" ht="12.75">
      <c r="A82" s="178"/>
      <c r="B82" s="178"/>
      <c r="C82" s="178"/>
      <c r="D82" s="178"/>
      <c r="E82" s="178"/>
      <c r="F82" s="178"/>
      <c r="G82" s="179"/>
      <c r="H82" s="174"/>
      <c r="I82" s="179"/>
      <c r="J82" s="174"/>
      <c r="K82" s="179"/>
      <c r="L82" s="174"/>
      <c r="M82" s="179"/>
      <c r="N82" s="174"/>
      <c r="O82" s="179"/>
      <c r="P82" s="174"/>
      <c r="Q82" s="179"/>
      <c r="R82" s="174"/>
    </row>
    <row r="83" spans="1:18" ht="12.75">
      <c r="A83" s="187"/>
      <c r="B83" s="187"/>
      <c r="C83" s="187"/>
      <c r="D83" s="187"/>
      <c r="E83" s="187"/>
      <c r="F83" s="187"/>
      <c r="G83" s="179"/>
      <c r="H83" s="174"/>
      <c r="I83" s="179"/>
      <c r="J83" s="174"/>
      <c r="K83" s="179"/>
      <c r="L83" s="174"/>
      <c r="M83" s="179"/>
      <c r="N83" s="174"/>
      <c r="O83" s="179"/>
      <c r="P83" s="174"/>
      <c r="Q83" s="179"/>
      <c r="R83" s="174"/>
    </row>
    <row r="84" spans="1:18" ht="12.75">
      <c r="A84" s="181"/>
      <c r="B84" s="181"/>
      <c r="C84" s="181"/>
      <c r="D84" s="181"/>
      <c r="E84" s="181"/>
      <c r="F84" s="181"/>
      <c r="G84" s="188"/>
      <c r="H84" s="189"/>
      <c r="I84" s="188"/>
      <c r="J84" s="189"/>
      <c r="K84" s="188"/>
      <c r="L84" s="189"/>
      <c r="M84" s="188"/>
      <c r="N84" s="189"/>
      <c r="O84" s="188"/>
      <c r="P84" s="189"/>
      <c r="Q84" s="188"/>
      <c r="R84" s="189"/>
    </row>
    <row r="85" spans="1:18" ht="12.75">
      <c r="A85" s="181"/>
      <c r="B85" s="181"/>
      <c r="C85" s="181"/>
      <c r="D85" s="181"/>
      <c r="E85" s="181"/>
      <c r="F85" s="181"/>
      <c r="G85" s="188"/>
      <c r="H85" s="189"/>
      <c r="I85" s="188"/>
      <c r="J85" s="189"/>
      <c r="K85" s="188"/>
      <c r="L85" s="189"/>
      <c r="M85" s="188"/>
      <c r="N85" s="189"/>
      <c r="O85" s="188"/>
      <c r="P85" s="189"/>
      <c r="Q85" s="188"/>
      <c r="R85" s="189"/>
    </row>
    <row r="86" spans="1:18" ht="12.75">
      <c r="A86" s="178"/>
      <c r="B86" s="178"/>
      <c r="C86" s="178"/>
      <c r="D86" s="178"/>
      <c r="E86" s="178"/>
      <c r="F86" s="178"/>
      <c r="G86" s="190"/>
      <c r="H86" s="190"/>
      <c r="I86" s="179"/>
      <c r="J86" s="190"/>
      <c r="K86" s="179"/>
      <c r="L86" s="190"/>
      <c r="M86" s="179"/>
      <c r="N86" s="190"/>
      <c r="O86" s="190"/>
      <c r="P86" s="190"/>
      <c r="Q86" s="190"/>
      <c r="R86" s="190"/>
    </row>
    <row r="87" spans="1:18" ht="12.75">
      <c r="A87" s="174"/>
      <c r="B87" s="174"/>
      <c r="C87" s="174"/>
      <c r="D87" s="174"/>
      <c r="E87" s="174"/>
      <c r="F87" s="174"/>
      <c r="G87" s="190"/>
      <c r="H87" s="190"/>
      <c r="I87" s="179"/>
      <c r="J87" s="190"/>
      <c r="K87" s="179"/>
      <c r="L87" s="190"/>
      <c r="M87" s="179"/>
      <c r="N87" s="190"/>
      <c r="O87" s="190"/>
      <c r="P87" s="190"/>
      <c r="Q87" s="190"/>
      <c r="R87" s="190"/>
    </row>
    <row r="88" spans="1:18" ht="12.75">
      <c r="A88" s="181"/>
      <c r="B88" s="181"/>
      <c r="C88" s="181"/>
      <c r="D88" s="181"/>
      <c r="E88" s="181"/>
      <c r="F88" s="181"/>
      <c r="G88" s="190"/>
      <c r="H88" s="190"/>
      <c r="I88" s="188"/>
      <c r="J88" s="189"/>
      <c r="K88" s="188"/>
      <c r="L88" s="189"/>
      <c r="M88" s="188"/>
      <c r="N88" s="189"/>
      <c r="O88" s="190"/>
      <c r="P88" s="190"/>
      <c r="Q88" s="190"/>
      <c r="R88" s="190"/>
    </row>
    <row r="89" spans="1:18" ht="12.75">
      <c r="A89" s="181"/>
      <c r="B89" s="181"/>
      <c r="C89" s="181"/>
      <c r="D89" s="181"/>
      <c r="E89" s="181"/>
      <c r="F89" s="181"/>
      <c r="G89" s="190"/>
      <c r="H89" s="190"/>
      <c r="I89" s="188"/>
      <c r="J89" s="189"/>
      <c r="K89" s="188"/>
      <c r="L89" s="189"/>
      <c r="M89" s="188"/>
      <c r="N89" s="189"/>
      <c r="O89" s="190"/>
      <c r="P89" s="190"/>
      <c r="Q89" s="190"/>
      <c r="R89" s="190"/>
    </row>
    <row r="90" spans="1:18" ht="12.75">
      <c r="A90" s="174"/>
      <c r="B90" s="174"/>
      <c r="C90" s="174"/>
      <c r="D90" s="174"/>
      <c r="E90" s="174"/>
      <c r="F90" s="174"/>
      <c r="G90" s="190"/>
      <c r="H90" s="190"/>
      <c r="I90" s="179"/>
      <c r="J90" s="190"/>
      <c r="K90" s="179"/>
      <c r="L90" s="190"/>
      <c r="M90" s="179"/>
      <c r="N90" s="190"/>
      <c r="O90" s="190"/>
      <c r="P90" s="190"/>
      <c r="Q90" s="190"/>
      <c r="R90" s="190"/>
    </row>
    <row r="91" spans="1:18" ht="12.75">
      <c r="A91" s="181"/>
      <c r="B91" s="181"/>
      <c r="C91" s="181"/>
      <c r="D91" s="181"/>
      <c r="E91" s="181"/>
      <c r="F91" s="181"/>
      <c r="G91" s="190"/>
      <c r="H91" s="190"/>
      <c r="I91" s="188"/>
      <c r="J91" s="189"/>
      <c r="K91" s="188"/>
      <c r="L91" s="189"/>
      <c r="M91" s="188"/>
      <c r="N91" s="189"/>
      <c r="O91" s="190"/>
      <c r="P91" s="190"/>
      <c r="Q91" s="190"/>
      <c r="R91" s="190"/>
    </row>
    <row r="92" spans="1:18" ht="12.75">
      <c r="A92" s="181"/>
      <c r="B92" s="181"/>
      <c r="C92" s="181"/>
      <c r="D92" s="181"/>
      <c r="E92" s="181"/>
      <c r="F92" s="181"/>
      <c r="G92" s="190"/>
      <c r="H92" s="190"/>
      <c r="I92" s="188"/>
      <c r="J92" s="189"/>
      <c r="K92" s="188"/>
      <c r="L92" s="189"/>
      <c r="M92" s="188"/>
      <c r="N92" s="189"/>
      <c r="O92" s="190"/>
      <c r="P92" s="190"/>
      <c r="Q92" s="190"/>
      <c r="R92" s="190"/>
    </row>
    <row r="93" spans="1:18" ht="12.75">
      <c r="A93" s="174"/>
      <c r="B93" s="174"/>
      <c r="C93" s="174"/>
      <c r="D93" s="174"/>
      <c r="E93" s="174"/>
      <c r="F93" s="174"/>
      <c r="G93" s="190"/>
      <c r="H93" s="190"/>
      <c r="I93" s="179"/>
      <c r="J93" s="190"/>
      <c r="K93" s="179"/>
      <c r="L93" s="190"/>
      <c r="M93" s="179"/>
      <c r="N93" s="190"/>
      <c r="O93" s="190"/>
      <c r="P93" s="190"/>
      <c r="Q93" s="190"/>
      <c r="R93" s="190"/>
    </row>
    <row r="94" spans="1:18" ht="12.75">
      <c r="A94" s="181"/>
      <c r="B94" s="181"/>
      <c r="C94" s="181"/>
      <c r="D94" s="181"/>
      <c r="E94" s="181"/>
      <c r="F94" s="181"/>
      <c r="G94" s="190"/>
      <c r="H94" s="190"/>
      <c r="I94" s="188"/>
      <c r="J94" s="189"/>
      <c r="K94" s="188"/>
      <c r="L94" s="189"/>
      <c r="M94" s="188"/>
      <c r="N94" s="189"/>
      <c r="O94" s="190"/>
      <c r="P94" s="190"/>
      <c r="Q94" s="190"/>
      <c r="R94" s="190"/>
    </row>
    <row r="95" spans="1:18" ht="12.75">
      <c r="A95" s="181"/>
      <c r="B95" s="181"/>
      <c r="C95" s="181"/>
      <c r="D95" s="181"/>
      <c r="E95" s="181"/>
      <c r="F95" s="181"/>
      <c r="G95" s="190"/>
      <c r="H95" s="190"/>
      <c r="I95" s="188"/>
      <c r="J95" s="189"/>
      <c r="K95" s="188"/>
      <c r="L95" s="189"/>
      <c r="M95" s="188"/>
      <c r="N95" s="189"/>
      <c r="O95" s="190"/>
      <c r="P95" s="190"/>
      <c r="Q95" s="190"/>
      <c r="R95" s="190"/>
    </row>
    <row r="96" spans="1:18" ht="12.75">
      <c r="A96" s="174"/>
      <c r="B96" s="174"/>
      <c r="C96" s="174"/>
      <c r="D96" s="174"/>
      <c r="E96" s="174"/>
      <c r="F96" s="174"/>
      <c r="G96" s="190"/>
      <c r="H96" s="190"/>
      <c r="I96" s="190"/>
      <c r="J96" s="190"/>
      <c r="K96" s="190"/>
      <c r="L96" s="190"/>
      <c r="M96" s="190"/>
      <c r="N96" s="190"/>
      <c r="O96" s="190"/>
      <c r="P96" s="190"/>
      <c r="Q96" s="190"/>
      <c r="R96" s="190"/>
    </row>
    <row r="97" spans="1:18" ht="12.75">
      <c r="A97" s="178"/>
      <c r="B97" s="178"/>
      <c r="C97" s="178"/>
      <c r="D97" s="178"/>
      <c r="E97" s="178"/>
      <c r="F97" s="178"/>
      <c r="G97" s="190"/>
      <c r="H97" s="190"/>
      <c r="I97" s="190"/>
      <c r="J97" s="190"/>
      <c r="K97" s="190"/>
      <c r="L97" s="190"/>
      <c r="M97" s="190"/>
      <c r="N97" s="190"/>
      <c r="O97" s="190"/>
      <c r="P97" s="190"/>
      <c r="Q97" s="190"/>
      <c r="R97" s="190"/>
    </row>
    <row r="98" spans="1:18" ht="12.75">
      <c r="A98" s="181"/>
      <c r="B98" s="181"/>
      <c r="C98" s="181"/>
      <c r="D98" s="181"/>
      <c r="E98" s="181"/>
      <c r="F98" s="181"/>
      <c r="G98" s="190"/>
      <c r="H98" s="190"/>
      <c r="I98" s="190"/>
      <c r="J98" s="190"/>
      <c r="K98" s="190"/>
      <c r="L98" s="190"/>
      <c r="M98" s="190"/>
      <c r="N98" s="190"/>
      <c r="O98" s="190"/>
      <c r="P98" s="190"/>
      <c r="Q98" s="190"/>
      <c r="R98" s="190"/>
    </row>
    <row r="99" spans="1:18" ht="12.75">
      <c r="A99" s="187"/>
      <c r="B99" s="187"/>
      <c r="C99" s="187"/>
      <c r="D99" s="187"/>
      <c r="E99" s="187"/>
      <c r="F99" s="187"/>
      <c r="G99" s="187"/>
      <c r="H99" s="187"/>
      <c r="I99" s="187"/>
      <c r="J99" s="187"/>
      <c r="K99" s="187"/>
      <c r="L99" s="187"/>
      <c r="M99" s="187"/>
      <c r="N99" s="187"/>
      <c r="O99" s="187"/>
      <c r="P99" s="187"/>
      <c r="Q99" s="187"/>
      <c r="R99" s="187"/>
    </row>
    <row r="100" spans="1:18" ht="12.75">
      <c r="A100" s="187"/>
      <c r="B100" s="187"/>
      <c r="C100" s="187"/>
      <c r="D100" s="187"/>
      <c r="E100" s="187"/>
      <c r="F100" s="187"/>
      <c r="G100" s="187"/>
      <c r="H100" s="187"/>
      <c r="I100" s="187"/>
      <c r="J100" s="187"/>
      <c r="K100" s="187"/>
      <c r="L100" s="187"/>
      <c r="M100" s="187"/>
      <c r="N100" s="187"/>
      <c r="O100" s="187"/>
      <c r="P100" s="187"/>
      <c r="Q100" s="187"/>
      <c r="R100" s="187"/>
    </row>
    <row r="101" spans="1:18" ht="12.75">
      <c r="A101" s="187"/>
      <c r="B101" s="187"/>
      <c r="C101" s="187"/>
      <c r="D101" s="187"/>
      <c r="E101" s="187"/>
      <c r="F101" s="187"/>
      <c r="G101" s="187"/>
      <c r="H101" s="187"/>
      <c r="I101" s="187"/>
      <c r="J101" s="187"/>
      <c r="K101" s="187"/>
      <c r="L101" s="187"/>
      <c r="M101" s="187"/>
      <c r="N101" s="187"/>
      <c r="O101" s="187"/>
      <c r="P101" s="187"/>
      <c r="Q101" s="187"/>
      <c r="R101" s="187"/>
    </row>
    <row r="102" spans="1:18" ht="14.25">
      <c r="A102" s="191"/>
      <c r="B102" s="192"/>
      <c r="C102" s="192"/>
      <c r="D102" s="192"/>
      <c r="E102" s="192"/>
      <c r="F102" s="192"/>
      <c r="G102" s="192"/>
      <c r="H102" s="192"/>
      <c r="I102" s="192"/>
      <c r="J102" s="192"/>
      <c r="K102" s="192"/>
      <c r="L102" s="192"/>
      <c r="M102" s="192"/>
      <c r="N102" s="192"/>
      <c r="O102" s="192"/>
      <c r="P102" s="192"/>
      <c r="Q102" s="192"/>
      <c r="R102" s="192"/>
    </row>
    <row r="103" spans="1:18" ht="15">
      <c r="A103" s="193"/>
      <c r="B103" s="193"/>
      <c r="C103" s="193"/>
      <c r="D103" s="193"/>
      <c r="E103" s="193"/>
      <c r="F103" s="193"/>
      <c r="G103" s="193"/>
      <c r="H103" s="193"/>
      <c r="I103" s="193"/>
      <c r="J103" s="193"/>
      <c r="K103" s="193"/>
      <c r="L103" s="193"/>
      <c r="M103" s="193"/>
      <c r="N103" s="193"/>
      <c r="O103" s="193"/>
      <c r="P103" s="193"/>
      <c r="Q103" s="193"/>
      <c r="R103" s="193"/>
    </row>
    <row r="104" spans="1:18" ht="14.25">
      <c r="A104" s="191"/>
      <c r="B104" s="191"/>
      <c r="C104" s="191"/>
      <c r="D104" s="191"/>
      <c r="E104" s="191"/>
      <c r="F104" s="191"/>
      <c r="G104" s="191"/>
      <c r="H104" s="191"/>
      <c r="I104" s="191"/>
      <c r="J104" s="191"/>
      <c r="K104" s="191"/>
      <c r="L104" s="191"/>
      <c r="M104" s="191"/>
      <c r="N104" s="191"/>
      <c r="O104" s="191"/>
      <c r="P104" s="191"/>
      <c r="Q104" s="191"/>
      <c r="R104" s="191"/>
    </row>
    <row r="105" spans="1:18" ht="14.25">
      <c r="A105" s="191"/>
      <c r="B105" s="191"/>
      <c r="C105" s="191"/>
      <c r="D105" s="191"/>
      <c r="E105" s="191"/>
      <c r="F105" s="191"/>
      <c r="G105" s="191"/>
      <c r="H105" s="191"/>
      <c r="I105" s="191"/>
      <c r="J105" s="191"/>
      <c r="K105" s="191"/>
      <c r="L105" s="191"/>
      <c r="M105" s="191"/>
      <c r="N105" s="191"/>
      <c r="O105" s="191"/>
      <c r="P105" s="191"/>
      <c r="Q105" s="191"/>
      <c r="R105" s="191"/>
    </row>
    <row r="106" spans="1:18" ht="12.75">
      <c r="A106" s="187"/>
      <c r="B106" s="187"/>
      <c r="C106" s="187"/>
      <c r="D106" s="187"/>
      <c r="E106" s="187"/>
      <c r="F106" s="187"/>
      <c r="G106" s="187"/>
      <c r="H106" s="187"/>
      <c r="I106" s="187"/>
      <c r="J106" s="187"/>
      <c r="K106" s="187"/>
      <c r="L106" s="187"/>
      <c r="M106" s="187"/>
      <c r="N106" s="187"/>
      <c r="O106" s="187"/>
      <c r="P106" s="187"/>
      <c r="Q106" s="187"/>
      <c r="R106" s="187"/>
    </row>
    <row r="107" spans="1:18" ht="12.75">
      <c r="A107" s="174"/>
      <c r="B107" s="174"/>
      <c r="C107" s="174"/>
      <c r="D107" s="174"/>
      <c r="E107" s="174"/>
      <c r="F107" s="174"/>
      <c r="G107" s="175"/>
      <c r="H107" s="175"/>
      <c r="I107" s="175"/>
      <c r="J107" s="175"/>
      <c r="K107" s="175"/>
      <c r="L107" s="175"/>
      <c r="M107" s="175"/>
      <c r="N107" s="175"/>
      <c r="O107" s="175"/>
      <c r="P107" s="175"/>
      <c r="Q107" s="175"/>
      <c r="R107" s="175"/>
    </row>
    <row r="108" spans="1:18" ht="12.75">
      <c r="A108" s="175"/>
      <c r="B108" s="175"/>
      <c r="C108" s="175"/>
      <c r="D108" s="175"/>
      <c r="E108" s="175"/>
      <c r="F108" s="175"/>
      <c r="G108" s="175"/>
      <c r="H108" s="175"/>
      <c r="I108" s="175"/>
      <c r="J108" s="175"/>
      <c r="K108" s="175"/>
      <c r="L108" s="175"/>
      <c r="M108" s="175"/>
      <c r="N108" s="175"/>
      <c r="O108" s="175"/>
      <c r="P108" s="175"/>
      <c r="Q108" s="175"/>
      <c r="R108" s="175"/>
    </row>
    <row r="109" spans="1:18" ht="12.75">
      <c r="A109" s="174"/>
      <c r="B109" s="174"/>
      <c r="C109" s="174"/>
      <c r="D109" s="174"/>
      <c r="E109" s="174"/>
      <c r="F109" s="174"/>
      <c r="G109" s="175"/>
      <c r="H109" s="175"/>
      <c r="I109" s="175"/>
      <c r="J109" s="175"/>
      <c r="K109" s="175"/>
      <c r="L109" s="175"/>
      <c r="M109" s="175"/>
      <c r="N109" s="175"/>
      <c r="O109" s="175"/>
      <c r="P109" s="175"/>
      <c r="Q109" s="175"/>
      <c r="R109" s="175"/>
    </row>
    <row r="110" spans="1:18" ht="12.75">
      <c r="A110" s="174"/>
      <c r="B110" s="174"/>
      <c r="C110" s="174"/>
      <c r="D110" s="174"/>
      <c r="E110" s="174"/>
      <c r="F110" s="174"/>
      <c r="G110" s="176"/>
      <c r="H110" s="177"/>
      <c r="I110" s="176"/>
      <c r="J110" s="177"/>
      <c r="K110" s="176"/>
      <c r="L110" s="177"/>
      <c r="M110" s="176"/>
      <c r="N110" s="177"/>
      <c r="O110" s="176"/>
      <c r="P110" s="177"/>
      <c r="Q110" s="176"/>
      <c r="R110" s="177"/>
    </row>
    <row r="111" spans="1:18" ht="12.75">
      <c r="A111" s="178"/>
      <c r="B111" s="178"/>
      <c r="C111" s="178"/>
      <c r="D111" s="178"/>
      <c r="E111" s="178"/>
      <c r="F111" s="178"/>
      <c r="G111" s="179"/>
      <c r="H111" s="180"/>
      <c r="I111" s="179"/>
      <c r="J111" s="180"/>
      <c r="K111" s="179"/>
      <c r="L111" s="180"/>
      <c r="M111" s="179"/>
      <c r="N111" s="180"/>
      <c r="O111" s="179"/>
      <c r="P111" s="180"/>
      <c r="Q111" s="179"/>
      <c r="R111" s="180"/>
    </row>
    <row r="112" spans="1:18" ht="12.75">
      <c r="A112" s="181"/>
      <c r="B112" s="181"/>
      <c r="C112" s="181"/>
      <c r="D112" s="181"/>
      <c r="E112" s="181"/>
      <c r="F112" s="181"/>
      <c r="G112" s="182"/>
      <c r="H112" s="183"/>
      <c r="I112" s="182"/>
      <c r="J112" s="183"/>
      <c r="K112" s="182"/>
      <c r="L112" s="183"/>
      <c r="M112" s="182"/>
      <c r="N112" s="183"/>
      <c r="O112" s="182"/>
      <c r="P112" s="183"/>
      <c r="Q112" s="182"/>
      <c r="R112" s="183"/>
    </row>
    <row r="113" spans="1:18" ht="12.75">
      <c r="A113" s="181"/>
      <c r="B113" s="181"/>
      <c r="C113" s="181"/>
      <c r="D113" s="181"/>
      <c r="E113" s="181"/>
      <c r="F113" s="181"/>
      <c r="G113" s="182"/>
      <c r="H113" s="183"/>
      <c r="I113" s="182"/>
      <c r="J113" s="183"/>
      <c r="K113" s="182"/>
      <c r="L113" s="183"/>
      <c r="M113" s="182"/>
      <c r="N113" s="183"/>
      <c r="O113" s="182"/>
      <c r="P113" s="183"/>
      <c r="Q113" s="182"/>
      <c r="R113" s="183"/>
    </row>
    <row r="114" spans="1:18" ht="12.75">
      <c r="A114" s="178"/>
      <c r="B114" s="178"/>
      <c r="C114" s="178"/>
      <c r="D114" s="178"/>
      <c r="E114" s="178"/>
      <c r="F114" s="178"/>
      <c r="G114" s="179"/>
      <c r="H114" s="184"/>
      <c r="I114" s="179"/>
      <c r="J114" s="184"/>
      <c r="K114" s="179"/>
      <c r="L114" s="184"/>
      <c r="M114" s="179"/>
      <c r="N114" s="184"/>
      <c r="O114" s="179"/>
      <c r="P114" s="184"/>
      <c r="Q114" s="179"/>
      <c r="R114" s="184"/>
    </row>
    <row r="115" spans="1:18" ht="12.75">
      <c r="A115" s="181"/>
      <c r="B115" s="181"/>
      <c r="C115" s="181"/>
      <c r="D115" s="181"/>
      <c r="E115" s="181"/>
      <c r="F115" s="181"/>
      <c r="G115" s="182"/>
      <c r="H115" s="183"/>
      <c r="I115" s="185"/>
      <c r="J115" s="183"/>
      <c r="K115" s="185"/>
      <c r="L115" s="183"/>
      <c r="M115" s="185"/>
      <c r="N115" s="183"/>
      <c r="O115" s="185"/>
      <c r="P115" s="183"/>
      <c r="Q115" s="185"/>
      <c r="R115" s="183"/>
    </row>
    <row r="116" spans="1:18" ht="12.75">
      <c r="A116" s="181"/>
      <c r="B116" s="181"/>
      <c r="C116" s="181"/>
      <c r="D116" s="181"/>
      <c r="E116" s="181"/>
      <c r="F116" s="181"/>
      <c r="G116" s="182"/>
      <c r="H116" s="183"/>
      <c r="I116" s="185"/>
      <c r="J116" s="183"/>
      <c r="K116" s="185"/>
      <c r="L116" s="183"/>
      <c r="M116" s="185"/>
      <c r="N116" s="183"/>
      <c r="O116" s="185"/>
      <c r="P116" s="183"/>
      <c r="Q116" s="185"/>
      <c r="R116" s="183"/>
    </row>
    <row r="117" spans="1:18" ht="12.75">
      <c r="A117" s="178"/>
      <c r="B117" s="178"/>
      <c r="C117" s="178"/>
      <c r="D117" s="178"/>
      <c r="E117" s="178"/>
      <c r="F117" s="178"/>
      <c r="G117" s="179"/>
      <c r="H117" s="186"/>
      <c r="I117" s="179"/>
      <c r="J117" s="186"/>
      <c r="K117" s="179"/>
      <c r="L117" s="186"/>
      <c r="M117" s="179"/>
      <c r="N117" s="186"/>
      <c r="O117" s="179"/>
      <c r="P117" s="186"/>
      <c r="Q117" s="179"/>
      <c r="R117" s="186"/>
    </row>
    <row r="118" spans="1:18" ht="12.75">
      <c r="A118" s="187"/>
      <c r="B118" s="187"/>
      <c r="C118" s="187"/>
      <c r="D118" s="187"/>
      <c r="E118" s="187"/>
      <c r="F118" s="187"/>
      <c r="G118" s="179"/>
      <c r="H118" s="186"/>
      <c r="I118" s="179"/>
      <c r="J118" s="186"/>
      <c r="K118" s="179"/>
      <c r="L118" s="186"/>
      <c r="M118" s="179"/>
      <c r="N118" s="186"/>
      <c r="O118" s="179"/>
      <c r="P118" s="186"/>
      <c r="Q118" s="179"/>
      <c r="R118" s="186"/>
    </row>
    <row r="119" spans="1:18" ht="12.75">
      <c r="A119" s="181"/>
      <c r="B119" s="181"/>
      <c r="C119" s="181"/>
      <c r="D119" s="181"/>
      <c r="E119" s="181"/>
      <c r="F119" s="181"/>
      <c r="G119" s="188"/>
      <c r="H119" s="189"/>
      <c r="I119" s="188"/>
      <c r="J119" s="189"/>
      <c r="K119" s="188"/>
      <c r="L119" s="189"/>
      <c r="M119" s="188"/>
      <c r="N119" s="189"/>
      <c r="O119" s="188"/>
      <c r="P119" s="189"/>
      <c r="Q119" s="188"/>
      <c r="R119" s="189"/>
    </row>
    <row r="120" spans="1:18" ht="12.75">
      <c r="A120" s="181"/>
      <c r="B120" s="181"/>
      <c r="C120" s="181"/>
      <c r="D120" s="181"/>
      <c r="E120" s="181"/>
      <c r="F120" s="181"/>
      <c r="G120" s="188"/>
      <c r="H120" s="189"/>
      <c r="I120" s="188"/>
      <c r="J120" s="189"/>
      <c r="K120" s="188"/>
      <c r="L120" s="189"/>
      <c r="M120" s="188"/>
      <c r="N120" s="189"/>
      <c r="O120" s="188"/>
      <c r="P120" s="189"/>
      <c r="Q120" s="188"/>
      <c r="R120" s="189"/>
    </row>
    <row r="121" spans="1:18" ht="12.75">
      <c r="A121" s="178"/>
      <c r="B121" s="178"/>
      <c r="C121" s="178"/>
      <c r="D121" s="178"/>
      <c r="E121" s="178"/>
      <c r="F121" s="178"/>
      <c r="G121" s="190"/>
      <c r="H121" s="190"/>
      <c r="I121" s="179"/>
      <c r="J121" s="190"/>
      <c r="K121" s="179"/>
      <c r="L121" s="190"/>
      <c r="M121" s="179"/>
      <c r="N121" s="190"/>
      <c r="O121" s="190"/>
      <c r="P121" s="190"/>
      <c r="Q121" s="190"/>
      <c r="R121" s="190"/>
    </row>
    <row r="122" spans="1:18" ht="12.75">
      <c r="A122" s="174"/>
      <c r="B122" s="174"/>
      <c r="C122" s="174"/>
      <c r="D122" s="174"/>
      <c r="E122" s="174"/>
      <c r="F122" s="174"/>
      <c r="G122" s="190"/>
      <c r="H122" s="190"/>
      <c r="I122" s="179"/>
      <c r="J122" s="190"/>
      <c r="K122" s="179"/>
      <c r="L122" s="190"/>
      <c r="M122" s="179"/>
      <c r="N122" s="190"/>
      <c r="O122" s="190"/>
      <c r="P122" s="190"/>
      <c r="Q122" s="190"/>
      <c r="R122" s="190"/>
    </row>
    <row r="123" spans="1:18" ht="12.75">
      <c r="A123" s="181"/>
      <c r="B123" s="181"/>
      <c r="C123" s="181"/>
      <c r="D123" s="181"/>
      <c r="E123" s="181"/>
      <c r="F123" s="181"/>
      <c r="G123" s="190"/>
      <c r="H123" s="190"/>
      <c r="I123" s="188"/>
      <c r="J123" s="189"/>
      <c r="K123" s="188"/>
      <c r="L123" s="189"/>
      <c r="M123" s="188"/>
      <c r="N123" s="189"/>
      <c r="O123" s="190"/>
      <c r="P123" s="190"/>
      <c r="Q123" s="190"/>
      <c r="R123" s="190"/>
    </row>
    <row r="124" spans="1:18" ht="12.75">
      <c r="A124" s="181"/>
      <c r="B124" s="181"/>
      <c r="C124" s="181"/>
      <c r="D124" s="181"/>
      <c r="E124" s="181"/>
      <c r="F124" s="181"/>
      <c r="G124" s="190"/>
      <c r="H124" s="190"/>
      <c r="I124" s="188"/>
      <c r="J124" s="189"/>
      <c r="K124" s="188"/>
      <c r="L124" s="189"/>
      <c r="M124" s="188"/>
      <c r="N124" s="189"/>
      <c r="O124" s="190"/>
      <c r="P124" s="190"/>
      <c r="Q124" s="190"/>
      <c r="R124" s="190"/>
    </row>
    <row r="125" spans="1:18" ht="12.75">
      <c r="A125" s="174"/>
      <c r="B125" s="174"/>
      <c r="C125" s="174"/>
      <c r="D125" s="174"/>
      <c r="E125" s="174"/>
      <c r="F125" s="174"/>
      <c r="G125" s="190"/>
      <c r="H125" s="190"/>
      <c r="I125" s="179"/>
      <c r="J125" s="190"/>
      <c r="K125" s="179"/>
      <c r="L125" s="190"/>
      <c r="M125" s="179"/>
      <c r="N125" s="190"/>
      <c r="O125" s="190"/>
      <c r="P125" s="190"/>
      <c r="Q125" s="190"/>
      <c r="R125" s="190"/>
    </row>
    <row r="126" spans="1:18" ht="12.75">
      <c r="A126" s="181"/>
      <c r="B126" s="181"/>
      <c r="C126" s="181"/>
      <c r="D126" s="181"/>
      <c r="E126" s="181"/>
      <c r="F126" s="181"/>
      <c r="G126" s="190"/>
      <c r="H126" s="190"/>
      <c r="I126" s="188"/>
      <c r="J126" s="189"/>
      <c r="K126" s="188"/>
      <c r="L126" s="189"/>
      <c r="M126" s="188"/>
      <c r="N126" s="189"/>
      <c r="O126" s="190"/>
      <c r="P126" s="190"/>
      <c r="Q126" s="190"/>
      <c r="R126" s="190"/>
    </row>
    <row r="127" spans="1:18" ht="12.75">
      <c r="A127" s="181"/>
      <c r="B127" s="181"/>
      <c r="C127" s="181"/>
      <c r="D127" s="181"/>
      <c r="E127" s="181"/>
      <c r="F127" s="181"/>
      <c r="G127" s="190"/>
      <c r="H127" s="190"/>
      <c r="I127" s="188"/>
      <c r="J127" s="189"/>
      <c r="K127" s="188"/>
      <c r="L127" s="189"/>
      <c r="M127" s="188"/>
      <c r="N127" s="189"/>
      <c r="O127" s="190"/>
      <c r="P127" s="190"/>
      <c r="Q127" s="190"/>
      <c r="R127" s="190"/>
    </row>
    <row r="128" spans="1:18" ht="12.75">
      <c r="A128" s="174"/>
      <c r="B128" s="174"/>
      <c r="C128" s="174"/>
      <c r="D128" s="174"/>
      <c r="E128" s="174"/>
      <c r="F128" s="174"/>
      <c r="G128" s="190"/>
      <c r="H128" s="190"/>
      <c r="I128" s="179"/>
      <c r="J128" s="190"/>
      <c r="K128" s="179"/>
      <c r="L128" s="190"/>
      <c r="M128" s="179"/>
      <c r="N128" s="190"/>
      <c r="O128" s="190"/>
      <c r="P128" s="190"/>
      <c r="Q128" s="190"/>
      <c r="R128" s="190"/>
    </row>
    <row r="129" spans="1:18" ht="12.75">
      <c r="A129" s="181"/>
      <c r="B129" s="181"/>
      <c r="C129" s="181"/>
      <c r="D129" s="181"/>
      <c r="E129" s="181"/>
      <c r="F129" s="181"/>
      <c r="G129" s="190"/>
      <c r="H129" s="190"/>
      <c r="I129" s="188"/>
      <c r="J129" s="189"/>
      <c r="K129" s="188"/>
      <c r="L129" s="189"/>
      <c r="M129" s="188"/>
      <c r="N129" s="189"/>
      <c r="O129" s="190"/>
      <c r="P129" s="190"/>
      <c r="Q129" s="190"/>
      <c r="R129" s="190"/>
    </row>
    <row r="130" spans="1:18" ht="12.75">
      <c r="A130" s="181"/>
      <c r="B130" s="181"/>
      <c r="C130" s="181"/>
      <c r="D130" s="181"/>
      <c r="E130" s="181"/>
      <c r="F130" s="181"/>
      <c r="G130" s="190"/>
      <c r="H130" s="190"/>
      <c r="I130" s="188"/>
      <c r="J130" s="189"/>
      <c r="K130" s="188"/>
      <c r="L130" s="189"/>
      <c r="M130" s="188"/>
      <c r="N130" s="189"/>
      <c r="O130" s="190"/>
      <c r="P130" s="190"/>
      <c r="Q130" s="190"/>
      <c r="R130" s="190"/>
    </row>
    <row r="131" spans="1:18" ht="12.75">
      <c r="A131" s="174"/>
      <c r="B131" s="174"/>
      <c r="C131" s="174"/>
      <c r="D131" s="174"/>
      <c r="E131" s="174"/>
      <c r="F131" s="174"/>
      <c r="G131" s="174"/>
      <c r="H131" s="174"/>
      <c r="I131" s="174"/>
      <c r="J131" s="174"/>
      <c r="K131" s="174"/>
      <c r="L131" s="174"/>
      <c r="M131" s="174"/>
      <c r="N131" s="174"/>
      <c r="O131" s="174"/>
      <c r="P131" s="174"/>
      <c r="Q131" s="189"/>
      <c r="R131" s="174"/>
    </row>
    <row r="132" spans="1:18" ht="12.75">
      <c r="A132" s="178"/>
      <c r="B132" s="178"/>
      <c r="C132" s="178"/>
      <c r="D132" s="178"/>
      <c r="E132" s="178"/>
      <c r="F132" s="178"/>
      <c r="G132" s="174"/>
      <c r="H132" s="174"/>
      <c r="I132" s="174"/>
      <c r="J132" s="174"/>
      <c r="K132" s="174"/>
      <c r="L132" s="174"/>
      <c r="M132" s="174"/>
      <c r="N132" s="174"/>
      <c r="O132" s="174"/>
      <c r="P132" s="174"/>
      <c r="Q132" s="189"/>
      <c r="R132" s="174"/>
    </row>
    <row r="133" spans="1:18" ht="12.75">
      <c r="A133" s="174"/>
      <c r="B133" s="174"/>
      <c r="C133" s="174"/>
      <c r="D133" s="174"/>
      <c r="E133" s="174"/>
      <c r="F133" s="174"/>
      <c r="G133" s="174"/>
      <c r="H133" s="174"/>
      <c r="I133" s="174"/>
      <c r="J133" s="174"/>
      <c r="K133" s="174"/>
      <c r="L133" s="174"/>
      <c r="M133" s="174"/>
      <c r="N133" s="174"/>
      <c r="O133" s="174"/>
      <c r="P133" s="174"/>
      <c r="Q133" s="189"/>
      <c r="R133" s="181"/>
    </row>
    <row r="134" spans="1:18" ht="12.75">
      <c r="A134" s="187"/>
      <c r="B134" s="187"/>
      <c r="C134" s="187"/>
      <c r="D134" s="187"/>
      <c r="E134" s="187"/>
      <c r="F134" s="187"/>
      <c r="G134" s="187"/>
      <c r="H134" s="187"/>
      <c r="I134" s="187"/>
      <c r="J134" s="187"/>
      <c r="K134" s="187"/>
      <c r="L134" s="187"/>
      <c r="M134" s="187"/>
      <c r="N134" s="187"/>
      <c r="O134" s="187"/>
      <c r="P134" s="187"/>
      <c r="Q134" s="187"/>
      <c r="R134" s="187"/>
    </row>
    <row r="135" spans="1:18" ht="12.75">
      <c r="A135" s="187"/>
      <c r="B135" s="187"/>
      <c r="C135" s="187"/>
      <c r="D135" s="187"/>
      <c r="E135" s="187"/>
      <c r="F135" s="187"/>
      <c r="G135" s="187"/>
      <c r="H135" s="187"/>
      <c r="I135" s="187"/>
      <c r="J135" s="187"/>
      <c r="K135" s="187"/>
      <c r="L135" s="187"/>
      <c r="M135" s="187"/>
      <c r="N135" s="187"/>
      <c r="O135" s="187"/>
      <c r="P135" s="187"/>
      <c r="Q135" s="187"/>
      <c r="R135" s="187"/>
    </row>
    <row r="136" spans="1:18" ht="12.75">
      <c r="A136" s="187"/>
      <c r="B136" s="187"/>
      <c r="C136" s="187"/>
      <c r="D136" s="187"/>
      <c r="E136" s="187"/>
      <c r="F136" s="187"/>
      <c r="G136" s="187"/>
      <c r="H136" s="187"/>
      <c r="I136" s="187"/>
      <c r="J136" s="187"/>
      <c r="K136" s="187"/>
      <c r="L136" s="187"/>
      <c r="M136" s="187"/>
      <c r="N136" s="187"/>
      <c r="O136" s="187"/>
      <c r="P136" s="187"/>
      <c r="Q136" s="187"/>
      <c r="R136" s="187"/>
    </row>
    <row r="137" spans="1:18" ht="14.25">
      <c r="A137" s="191"/>
      <c r="B137" s="192"/>
      <c r="C137" s="192"/>
      <c r="D137" s="192"/>
      <c r="E137" s="192"/>
      <c r="F137" s="192"/>
      <c r="G137" s="192"/>
      <c r="H137" s="192"/>
      <c r="I137" s="192"/>
      <c r="J137" s="192"/>
      <c r="K137" s="192"/>
      <c r="L137" s="192"/>
      <c r="M137" s="192"/>
      <c r="N137" s="192"/>
      <c r="O137" s="192"/>
      <c r="P137" s="192"/>
      <c r="Q137" s="192"/>
      <c r="R137" s="192"/>
    </row>
    <row r="138" spans="1:18" ht="15">
      <c r="A138" s="193"/>
      <c r="B138" s="193"/>
      <c r="C138" s="193"/>
      <c r="D138" s="193"/>
      <c r="E138" s="193"/>
      <c r="F138" s="193"/>
      <c r="G138" s="193"/>
      <c r="H138" s="193"/>
      <c r="I138" s="193"/>
      <c r="J138" s="193"/>
      <c r="K138" s="193"/>
      <c r="L138" s="193"/>
      <c r="M138" s="193"/>
      <c r="N138" s="193"/>
      <c r="O138" s="193"/>
      <c r="P138" s="193"/>
      <c r="Q138" s="193"/>
      <c r="R138" s="193"/>
    </row>
    <row r="139" spans="1:18" ht="14.25">
      <c r="A139" s="191"/>
      <c r="B139" s="191"/>
      <c r="C139" s="191"/>
      <c r="D139" s="191"/>
      <c r="E139" s="191"/>
      <c r="F139" s="191"/>
      <c r="G139" s="191"/>
      <c r="H139" s="191"/>
      <c r="I139" s="191"/>
      <c r="J139" s="191"/>
      <c r="K139" s="191"/>
      <c r="L139" s="191"/>
      <c r="M139" s="191"/>
      <c r="N139" s="191"/>
      <c r="O139" s="191"/>
      <c r="P139" s="191"/>
      <c r="Q139" s="191"/>
      <c r="R139" s="191"/>
    </row>
    <row r="140" spans="1:18" ht="14.25">
      <c r="A140" s="191"/>
      <c r="B140" s="191"/>
      <c r="C140" s="191"/>
      <c r="D140" s="191"/>
      <c r="E140" s="191"/>
      <c r="F140" s="191"/>
      <c r="G140" s="191"/>
      <c r="H140" s="191"/>
      <c r="I140" s="191"/>
      <c r="J140" s="191"/>
      <c r="K140" s="191"/>
      <c r="L140" s="191"/>
      <c r="M140" s="191"/>
      <c r="N140" s="191"/>
      <c r="O140" s="191"/>
      <c r="P140" s="191"/>
      <c r="Q140" s="191"/>
      <c r="R140" s="191"/>
    </row>
    <row r="141" spans="1:18" ht="14.25">
      <c r="A141" s="191"/>
      <c r="B141" s="191"/>
      <c r="C141" s="191"/>
      <c r="D141" s="191"/>
      <c r="E141" s="191"/>
      <c r="F141" s="191"/>
      <c r="G141" s="191"/>
      <c r="H141" s="191"/>
      <c r="I141" s="191"/>
      <c r="J141" s="191"/>
      <c r="K141" s="191"/>
      <c r="L141" s="191"/>
      <c r="M141" s="191"/>
      <c r="N141" s="191"/>
      <c r="O141" s="191"/>
      <c r="P141" s="191"/>
      <c r="Q141" s="191"/>
      <c r="R141" s="191"/>
    </row>
    <row r="142" spans="1:18" ht="12.75">
      <c r="A142" s="174"/>
      <c r="B142" s="174"/>
      <c r="C142" s="174"/>
      <c r="D142" s="174"/>
      <c r="E142" s="174"/>
      <c r="F142" s="174"/>
      <c r="G142" s="175"/>
      <c r="H142" s="175"/>
      <c r="I142" s="175"/>
      <c r="J142" s="175"/>
      <c r="K142" s="175"/>
      <c r="L142" s="175"/>
      <c r="M142" s="175"/>
      <c r="N142" s="175"/>
      <c r="O142" s="175"/>
      <c r="P142" s="175"/>
      <c r="Q142" s="175"/>
      <c r="R142" s="175"/>
    </row>
    <row r="143" spans="1:18" ht="12.75">
      <c r="A143" s="175"/>
      <c r="B143" s="175"/>
      <c r="C143" s="175"/>
      <c r="D143" s="175"/>
      <c r="E143" s="175"/>
      <c r="F143" s="175"/>
      <c r="G143" s="175"/>
      <c r="H143" s="175"/>
      <c r="I143" s="175"/>
      <c r="J143" s="175"/>
      <c r="K143" s="175"/>
      <c r="L143" s="175"/>
      <c r="M143" s="175"/>
      <c r="N143" s="175"/>
      <c r="O143" s="175"/>
      <c r="P143" s="175"/>
      <c r="Q143" s="175"/>
      <c r="R143" s="175"/>
    </row>
    <row r="144" spans="1:18" ht="12.75">
      <c r="A144" s="174"/>
      <c r="B144" s="174"/>
      <c r="C144" s="174"/>
      <c r="D144" s="174"/>
      <c r="E144" s="174"/>
      <c r="F144" s="174"/>
      <c r="G144" s="175"/>
      <c r="H144" s="175"/>
      <c r="I144" s="175"/>
      <c r="J144" s="175"/>
      <c r="K144" s="175"/>
      <c r="L144" s="175"/>
      <c r="M144" s="175"/>
      <c r="N144" s="175"/>
      <c r="O144" s="175"/>
      <c r="P144" s="175"/>
      <c r="Q144" s="175"/>
      <c r="R144" s="175"/>
    </row>
    <row r="145" spans="1:18" ht="12.75">
      <c r="A145" s="174"/>
      <c r="B145" s="174"/>
      <c r="C145" s="174"/>
      <c r="D145" s="174"/>
      <c r="E145" s="174"/>
      <c r="F145" s="174"/>
      <c r="G145" s="176"/>
      <c r="H145" s="177"/>
      <c r="I145" s="176"/>
      <c r="J145" s="177"/>
      <c r="K145" s="176"/>
      <c r="L145" s="177"/>
      <c r="M145" s="176"/>
      <c r="N145" s="177"/>
      <c r="O145" s="176"/>
      <c r="P145" s="177"/>
      <c r="Q145" s="176"/>
      <c r="R145" s="177"/>
    </row>
    <row r="146" spans="1:18" ht="12.75">
      <c r="A146" s="178"/>
      <c r="B146" s="178"/>
      <c r="C146" s="178"/>
      <c r="D146" s="178"/>
      <c r="E146" s="178"/>
      <c r="F146" s="178"/>
      <c r="G146" s="179"/>
      <c r="H146" s="180"/>
      <c r="I146" s="179"/>
      <c r="J146" s="180"/>
      <c r="K146" s="179"/>
      <c r="L146" s="180"/>
      <c r="M146" s="179"/>
      <c r="N146" s="180"/>
      <c r="O146" s="179"/>
      <c r="P146" s="180"/>
      <c r="Q146" s="179"/>
      <c r="R146" s="180"/>
    </row>
    <row r="147" spans="1:18" ht="12.75">
      <c r="A147" s="181"/>
      <c r="B147" s="181"/>
      <c r="C147" s="181"/>
      <c r="D147" s="181"/>
      <c r="E147" s="181"/>
      <c r="F147" s="181"/>
      <c r="G147" s="194"/>
      <c r="H147" s="189"/>
      <c r="I147" s="194"/>
      <c r="J147" s="189"/>
      <c r="K147" s="194"/>
      <c r="L147" s="189"/>
      <c r="M147" s="194"/>
      <c r="N147" s="189"/>
      <c r="O147" s="194"/>
      <c r="P147" s="189"/>
      <c r="Q147" s="194"/>
      <c r="R147" s="189"/>
    </row>
    <row r="148" spans="1:18" ht="12.75">
      <c r="A148" s="181"/>
      <c r="B148" s="181"/>
      <c r="C148" s="181"/>
      <c r="D148" s="181"/>
      <c r="E148" s="181"/>
      <c r="F148" s="181"/>
      <c r="G148" s="194"/>
      <c r="H148" s="189"/>
      <c r="I148" s="194"/>
      <c r="J148" s="189"/>
      <c r="K148" s="194"/>
      <c r="L148" s="189"/>
      <c r="M148" s="194"/>
      <c r="N148" s="189"/>
      <c r="O148" s="194"/>
      <c r="P148" s="189"/>
      <c r="Q148" s="194"/>
      <c r="R148" s="189"/>
    </row>
    <row r="149" spans="1:18" ht="12.75">
      <c r="A149" s="178"/>
      <c r="B149" s="178"/>
      <c r="C149" s="178"/>
      <c r="D149" s="178"/>
      <c r="E149" s="178"/>
      <c r="F149" s="178"/>
      <c r="G149" s="179"/>
      <c r="H149" s="195"/>
      <c r="I149" s="179"/>
      <c r="J149" s="195"/>
      <c r="K149" s="179"/>
      <c r="L149" s="195"/>
      <c r="M149" s="179"/>
      <c r="N149" s="195"/>
      <c r="O149" s="179"/>
      <c r="P149" s="195"/>
      <c r="Q149" s="179"/>
      <c r="R149" s="195"/>
    </row>
    <row r="150" spans="1:18" ht="12.75">
      <c r="A150" s="181"/>
      <c r="B150" s="181"/>
      <c r="C150" s="181"/>
      <c r="D150" s="181"/>
      <c r="E150" s="181"/>
      <c r="F150" s="181"/>
      <c r="G150" s="194"/>
      <c r="H150" s="189"/>
      <c r="I150" s="188"/>
      <c r="J150" s="189"/>
      <c r="K150" s="188"/>
      <c r="L150" s="189"/>
      <c r="M150" s="195"/>
      <c r="N150" s="189"/>
      <c r="O150" s="188"/>
      <c r="P150" s="189"/>
      <c r="Q150" s="188"/>
      <c r="R150" s="189"/>
    </row>
    <row r="151" spans="1:18" ht="12.75">
      <c r="A151" s="181"/>
      <c r="B151" s="181"/>
      <c r="C151" s="181"/>
      <c r="D151" s="181"/>
      <c r="E151" s="181"/>
      <c r="F151" s="181"/>
      <c r="G151" s="194"/>
      <c r="H151" s="189"/>
      <c r="I151" s="188"/>
      <c r="J151" s="189"/>
      <c r="K151" s="188"/>
      <c r="L151" s="189"/>
      <c r="M151" s="188"/>
      <c r="N151" s="189"/>
      <c r="O151" s="188"/>
      <c r="P151" s="189"/>
      <c r="Q151" s="188"/>
      <c r="R151" s="189"/>
    </row>
    <row r="152" spans="1:18" ht="12.75">
      <c r="A152" s="178"/>
      <c r="B152" s="178"/>
      <c r="C152" s="178"/>
      <c r="D152" s="178"/>
      <c r="E152" s="178"/>
      <c r="F152" s="178"/>
      <c r="G152" s="179"/>
      <c r="H152" s="174"/>
      <c r="I152" s="179"/>
      <c r="J152" s="174"/>
      <c r="K152" s="179"/>
      <c r="L152" s="174"/>
      <c r="M152" s="179"/>
      <c r="N152" s="174"/>
      <c r="O152" s="179"/>
      <c r="P152" s="174"/>
      <c r="Q152" s="179"/>
      <c r="R152" s="174"/>
    </row>
    <row r="153" spans="1:18" ht="12.75">
      <c r="A153" s="187"/>
      <c r="B153" s="187"/>
      <c r="C153" s="187"/>
      <c r="D153" s="187"/>
      <c r="E153" s="187"/>
      <c r="F153" s="187"/>
      <c r="G153" s="179"/>
      <c r="H153" s="174"/>
      <c r="I153" s="179"/>
      <c r="J153" s="174"/>
      <c r="K153" s="179"/>
      <c r="L153" s="174"/>
      <c r="M153" s="179"/>
      <c r="N153" s="174"/>
      <c r="O153" s="179"/>
      <c r="P153" s="174"/>
      <c r="Q153" s="179"/>
      <c r="R153" s="174"/>
    </row>
    <row r="154" spans="1:18" ht="12.75">
      <c r="A154" s="181"/>
      <c r="B154" s="181"/>
      <c r="C154" s="181"/>
      <c r="D154" s="181"/>
      <c r="E154" s="181"/>
      <c r="F154" s="181"/>
      <c r="G154" s="188"/>
      <c r="H154" s="189"/>
      <c r="I154" s="188"/>
      <c r="J154" s="189"/>
      <c r="K154" s="188"/>
      <c r="L154" s="189"/>
      <c r="M154" s="188"/>
      <c r="N154" s="189"/>
      <c r="O154" s="188"/>
      <c r="P154" s="189"/>
      <c r="Q154" s="188"/>
      <c r="R154" s="189"/>
    </row>
    <row r="155" spans="1:18" ht="12.75">
      <c r="A155" s="181"/>
      <c r="B155" s="181"/>
      <c r="C155" s="181"/>
      <c r="D155" s="181"/>
      <c r="E155" s="181"/>
      <c r="F155" s="181"/>
      <c r="G155" s="188"/>
      <c r="H155" s="189"/>
      <c r="I155" s="188"/>
      <c r="J155" s="189"/>
      <c r="K155" s="188"/>
      <c r="L155" s="189"/>
      <c r="M155" s="188"/>
      <c r="N155" s="189"/>
      <c r="O155" s="188"/>
      <c r="P155" s="189"/>
      <c r="Q155" s="188"/>
      <c r="R155" s="189"/>
    </row>
    <row r="156" spans="1:18" ht="12.75">
      <c r="A156" s="178"/>
      <c r="B156" s="178"/>
      <c r="C156" s="178"/>
      <c r="D156" s="178"/>
      <c r="E156" s="178"/>
      <c r="F156" s="178"/>
      <c r="G156" s="190"/>
      <c r="H156" s="190"/>
      <c r="I156" s="179"/>
      <c r="J156" s="190"/>
      <c r="K156" s="179"/>
      <c r="L156" s="190"/>
      <c r="M156" s="179"/>
      <c r="N156" s="190"/>
      <c r="O156" s="190"/>
      <c r="P156" s="190"/>
      <c r="Q156" s="190"/>
      <c r="R156" s="190"/>
    </row>
    <row r="157" spans="1:18" ht="12.75">
      <c r="A157" s="174"/>
      <c r="B157" s="174"/>
      <c r="C157" s="174"/>
      <c r="D157" s="174"/>
      <c r="E157" s="174"/>
      <c r="F157" s="174"/>
      <c r="G157" s="190"/>
      <c r="H157" s="190"/>
      <c r="I157" s="179"/>
      <c r="J157" s="190"/>
      <c r="K157" s="179"/>
      <c r="L157" s="190"/>
      <c r="M157" s="179"/>
      <c r="N157" s="190"/>
      <c r="O157" s="190"/>
      <c r="P157" s="190"/>
      <c r="Q157" s="190"/>
      <c r="R157" s="190"/>
    </row>
    <row r="158" spans="1:18" ht="12.75">
      <c r="A158" s="181"/>
      <c r="B158" s="181"/>
      <c r="C158" s="181"/>
      <c r="D158" s="181"/>
      <c r="E158" s="181"/>
      <c r="F158" s="181"/>
      <c r="G158" s="190"/>
      <c r="H158" s="190"/>
      <c r="I158" s="188"/>
      <c r="J158" s="189"/>
      <c r="K158" s="188"/>
      <c r="L158" s="189"/>
      <c r="M158" s="188"/>
      <c r="N158" s="189"/>
      <c r="O158" s="190"/>
      <c r="P158" s="190"/>
      <c r="Q158" s="190"/>
      <c r="R158" s="190"/>
    </row>
    <row r="159" spans="1:18" ht="12.75">
      <c r="A159" s="181"/>
      <c r="B159" s="181"/>
      <c r="C159" s="181"/>
      <c r="D159" s="181"/>
      <c r="E159" s="181"/>
      <c r="F159" s="181"/>
      <c r="G159" s="190"/>
      <c r="H159" s="190"/>
      <c r="I159" s="188"/>
      <c r="J159" s="189"/>
      <c r="K159" s="188"/>
      <c r="L159" s="189"/>
      <c r="M159" s="188"/>
      <c r="N159" s="189"/>
      <c r="O159" s="190"/>
      <c r="P159" s="190"/>
      <c r="Q159" s="190"/>
      <c r="R159" s="190"/>
    </row>
    <row r="160" spans="1:18" ht="12.75">
      <c r="A160" s="174"/>
      <c r="B160" s="174"/>
      <c r="C160" s="174"/>
      <c r="D160" s="174"/>
      <c r="E160" s="174"/>
      <c r="F160" s="174"/>
      <c r="G160" s="190"/>
      <c r="H160" s="190"/>
      <c r="I160" s="179"/>
      <c r="J160" s="190"/>
      <c r="K160" s="179"/>
      <c r="L160" s="190"/>
      <c r="M160" s="179"/>
      <c r="N160" s="190"/>
      <c r="O160" s="190"/>
      <c r="P160" s="190"/>
      <c r="Q160" s="190"/>
      <c r="R160" s="190"/>
    </row>
    <row r="161" spans="1:18" ht="12.75">
      <c r="A161" s="181"/>
      <c r="B161" s="181"/>
      <c r="C161" s="181"/>
      <c r="D161" s="181"/>
      <c r="E161" s="181"/>
      <c r="F161" s="181"/>
      <c r="G161" s="190"/>
      <c r="H161" s="190"/>
      <c r="I161" s="188"/>
      <c r="J161" s="189"/>
      <c r="K161" s="188"/>
      <c r="L161" s="189"/>
      <c r="M161" s="188"/>
      <c r="N161" s="189"/>
      <c r="O161" s="190"/>
      <c r="P161" s="190"/>
      <c r="Q161" s="190"/>
      <c r="R161" s="190"/>
    </row>
    <row r="162" spans="1:18" ht="12.75">
      <c r="A162" s="181"/>
      <c r="B162" s="181"/>
      <c r="C162" s="181"/>
      <c r="D162" s="181"/>
      <c r="E162" s="181"/>
      <c r="F162" s="181"/>
      <c r="G162" s="190"/>
      <c r="H162" s="190"/>
      <c r="I162" s="188"/>
      <c r="J162" s="189"/>
      <c r="K162" s="188"/>
      <c r="L162" s="189"/>
      <c r="M162" s="188"/>
      <c r="N162" s="189"/>
      <c r="O162" s="190"/>
      <c r="P162" s="190"/>
      <c r="Q162" s="190"/>
      <c r="R162" s="190"/>
    </row>
    <row r="163" spans="1:18" ht="12.75">
      <c r="A163" s="174"/>
      <c r="B163" s="174"/>
      <c r="C163" s="174"/>
      <c r="D163" s="174"/>
      <c r="E163" s="174"/>
      <c r="F163" s="174"/>
      <c r="G163" s="190"/>
      <c r="H163" s="190"/>
      <c r="I163" s="179"/>
      <c r="J163" s="190"/>
      <c r="K163" s="179"/>
      <c r="L163" s="190"/>
      <c r="M163" s="179"/>
      <c r="N163" s="190"/>
      <c r="O163" s="190"/>
      <c r="P163" s="190"/>
      <c r="Q163" s="190"/>
      <c r="R163" s="190"/>
    </row>
    <row r="164" spans="1:18" ht="12.75">
      <c r="A164" s="181"/>
      <c r="B164" s="181"/>
      <c r="C164" s="181"/>
      <c r="D164" s="181"/>
      <c r="E164" s="181"/>
      <c r="F164" s="181"/>
      <c r="G164" s="190"/>
      <c r="H164" s="190"/>
      <c r="I164" s="188"/>
      <c r="J164" s="189"/>
      <c r="K164" s="188"/>
      <c r="L164" s="189"/>
      <c r="M164" s="188"/>
      <c r="N164" s="189"/>
      <c r="O164" s="190"/>
      <c r="P164" s="190"/>
      <c r="Q164" s="190"/>
      <c r="R164" s="190"/>
    </row>
    <row r="165" spans="1:18" ht="12.75">
      <c r="A165" s="181"/>
      <c r="B165" s="181"/>
      <c r="C165" s="181"/>
      <c r="D165" s="181"/>
      <c r="E165" s="181"/>
      <c r="F165" s="181"/>
      <c r="G165" s="190"/>
      <c r="H165" s="190"/>
      <c r="I165" s="188"/>
      <c r="J165" s="189"/>
      <c r="K165" s="188"/>
      <c r="L165" s="189"/>
      <c r="M165" s="188"/>
      <c r="N165" s="189"/>
      <c r="O165" s="190"/>
      <c r="P165" s="190"/>
      <c r="Q165" s="190"/>
      <c r="R165" s="190"/>
    </row>
    <row r="166" spans="1:18" ht="12.75">
      <c r="A166" s="174"/>
      <c r="B166" s="174"/>
      <c r="C166" s="174"/>
      <c r="D166" s="174"/>
      <c r="E166" s="174"/>
      <c r="F166" s="174"/>
      <c r="G166" s="190"/>
      <c r="H166" s="190"/>
      <c r="I166" s="190"/>
      <c r="J166" s="190"/>
      <c r="K166" s="190"/>
      <c r="L166" s="190"/>
      <c r="M166" s="190"/>
      <c r="N166" s="190"/>
      <c r="O166" s="190"/>
      <c r="P166" s="190"/>
      <c r="Q166" s="190"/>
      <c r="R166" s="190"/>
    </row>
    <row r="167" spans="1:18" ht="12.75">
      <c r="A167" s="178"/>
      <c r="B167" s="178"/>
      <c r="C167" s="178"/>
      <c r="D167" s="178"/>
      <c r="E167" s="178"/>
      <c r="F167" s="178"/>
      <c r="G167" s="190"/>
      <c r="H167" s="190"/>
      <c r="I167" s="190"/>
      <c r="J167" s="190"/>
      <c r="K167" s="190"/>
      <c r="L167" s="190"/>
      <c r="M167" s="190"/>
      <c r="N167" s="190"/>
      <c r="O167" s="190"/>
      <c r="P167" s="190"/>
      <c r="Q167" s="190"/>
      <c r="R167" s="190"/>
    </row>
    <row r="168" spans="1:18" ht="12.75">
      <c r="A168" s="181"/>
      <c r="B168" s="181"/>
      <c r="C168" s="181"/>
      <c r="D168" s="181"/>
      <c r="E168" s="181"/>
      <c r="F168" s="181"/>
      <c r="G168" s="190"/>
      <c r="H168" s="190"/>
      <c r="I168" s="190"/>
      <c r="J168" s="190"/>
      <c r="K168" s="190"/>
      <c r="L168" s="190"/>
      <c r="M168" s="190"/>
      <c r="N168" s="190"/>
      <c r="O168" s="190"/>
      <c r="P168" s="190"/>
      <c r="Q168" s="190"/>
      <c r="R168" s="190"/>
    </row>
    <row r="169" spans="1:18" ht="12.75">
      <c r="A169" s="19"/>
      <c r="B169" s="19"/>
      <c r="C169" s="19"/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</row>
  </sheetData>
  <sheetProtection password="8CB1" sheet="1" objects="1" scenarios="1"/>
  <mergeCells count="142">
    <mergeCell ref="G21:H23"/>
    <mergeCell ref="M27:N29"/>
    <mergeCell ref="A28:F28"/>
    <mergeCell ref="A29:F29"/>
    <mergeCell ref="A27:F27"/>
    <mergeCell ref="G27:H29"/>
    <mergeCell ref="I27:J29"/>
    <mergeCell ref="K27:L29"/>
    <mergeCell ref="O19:P20"/>
    <mergeCell ref="O22:P23"/>
    <mergeCell ref="K14:L14"/>
    <mergeCell ref="M14:N14"/>
    <mergeCell ref="O14:P14"/>
    <mergeCell ref="M21:N21"/>
    <mergeCell ref="M20:N20"/>
    <mergeCell ref="M19:N19"/>
    <mergeCell ref="A9:F9"/>
    <mergeCell ref="A13:F13"/>
    <mergeCell ref="G10:H10"/>
    <mergeCell ref="G9:H9"/>
    <mergeCell ref="A8:F8"/>
    <mergeCell ref="G8:H8"/>
    <mergeCell ref="Q8:R8"/>
    <mergeCell ref="K7:L7"/>
    <mergeCell ref="M7:N7"/>
    <mergeCell ref="M8:N8"/>
    <mergeCell ref="O8:P8"/>
    <mergeCell ref="I8:J8"/>
    <mergeCell ref="K8:L8"/>
    <mergeCell ref="M17:N17"/>
    <mergeCell ref="Q11:R11"/>
    <mergeCell ref="G14:H14"/>
    <mergeCell ref="Q14:R14"/>
    <mergeCell ref="G11:H11"/>
    <mergeCell ref="M11:N11"/>
    <mergeCell ref="I11:J11"/>
    <mergeCell ref="K11:L11"/>
    <mergeCell ref="A19:F19"/>
    <mergeCell ref="I21:J21"/>
    <mergeCell ref="K21:L21"/>
    <mergeCell ref="G17:H20"/>
    <mergeCell ref="K15:L15"/>
    <mergeCell ref="G16:H16"/>
    <mergeCell ref="I17:J17"/>
    <mergeCell ref="K17:L17"/>
    <mergeCell ref="A17:F17"/>
    <mergeCell ref="A21:F21"/>
    <mergeCell ref="O27:P29"/>
    <mergeCell ref="I24:J24"/>
    <mergeCell ref="K24:L24"/>
    <mergeCell ref="M24:N24"/>
    <mergeCell ref="O25:P26"/>
    <mergeCell ref="M25:N25"/>
    <mergeCell ref="Q24:R26"/>
    <mergeCell ref="A24:F24"/>
    <mergeCell ref="G24:H26"/>
    <mergeCell ref="Q21:R23"/>
    <mergeCell ref="O21:P21"/>
    <mergeCell ref="A22:F22"/>
    <mergeCell ref="A23:F23"/>
    <mergeCell ref="A25:F25"/>
    <mergeCell ref="A26:F26"/>
    <mergeCell ref="O24:P24"/>
    <mergeCell ref="A16:F16"/>
    <mergeCell ref="A1:R1"/>
    <mergeCell ref="A2:R2"/>
    <mergeCell ref="A3:R3"/>
    <mergeCell ref="A4:F4"/>
    <mergeCell ref="G4:R4"/>
    <mergeCell ref="G13:H13"/>
    <mergeCell ref="I13:J13"/>
    <mergeCell ref="A5:F5"/>
    <mergeCell ref="G5:R5"/>
    <mergeCell ref="O7:P7"/>
    <mergeCell ref="A20:F20"/>
    <mergeCell ref="A18:F18"/>
    <mergeCell ref="A6:F6"/>
    <mergeCell ref="A12:F12"/>
    <mergeCell ref="A11:F11"/>
    <mergeCell ref="A14:F14"/>
    <mergeCell ref="A15:F15"/>
    <mergeCell ref="A7:F7"/>
    <mergeCell ref="A10:F10"/>
    <mergeCell ref="K12:L12"/>
    <mergeCell ref="Q7:R7"/>
    <mergeCell ref="Q6:R6"/>
    <mergeCell ref="G6:H6"/>
    <mergeCell ref="I6:J6"/>
    <mergeCell ref="K6:L6"/>
    <mergeCell ref="M6:N6"/>
    <mergeCell ref="O6:P6"/>
    <mergeCell ref="G7:H7"/>
    <mergeCell ref="I7:J7"/>
    <mergeCell ref="K20:L20"/>
    <mergeCell ref="O9:P9"/>
    <mergeCell ref="Q9:R9"/>
    <mergeCell ref="G12:H12"/>
    <mergeCell ref="I12:J12"/>
    <mergeCell ref="I9:J9"/>
    <mergeCell ref="I10:J10"/>
    <mergeCell ref="K9:L9"/>
    <mergeCell ref="M9:N9"/>
    <mergeCell ref="O11:P11"/>
    <mergeCell ref="O12:P12"/>
    <mergeCell ref="I22:J22"/>
    <mergeCell ref="K22:L22"/>
    <mergeCell ref="M22:N22"/>
    <mergeCell ref="O15:P15"/>
    <mergeCell ref="I19:J19"/>
    <mergeCell ref="K19:L19"/>
    <mergeCell ref="I15:J15"/>
    <mergeCell ref="O17:P18"/>
    <mergeCell ref="I20:J20"/>
    <mergeCell ref="Q10:R10"/>
    <mergeCell ref="M13:N13"/>
    <mergeCell ref="O13:P13"/>
    <mergeCell ref="Q13:R13"/>
    <mergeCell ref="Q12:R12"/>
    <mergeCell ref="K10:L10"/>
    <mergeCell ref="M10:N10"/>
    <mergeCell ref="O10:P10"/>
    <mergeCell ref="K13:L13"/>
    <mergeCell ref="M12:N12"/>
    <mergeCell ref="Q15:R15"/>
    <mergeCell ref="G15:H15"/>
    <mergeCell ref="I14:J14"/>
    <mergeCell ref="Q16:R16"/>
    <mergeCell ref="O16:P16"/>
    <mergeCell ref="M15:N15"/>
    <mergeCell ref="I16:J16"/>
    <mergeCell ref="K16:L16"/>
    <mergeCell ref="M16:N16"/>
    <mergeCell ref="Q17:R20"/>
    <mergeCell ref="K26:L26"/>
    <mergeCell ref="M26:N26"/>
    <mergeCell ref="A30:R31"/>
    <mergeCell ref="I23:J23"/>
    <mergeCell ref="K23:L23"/>
    <mergeCell ref="M23:N23"/>
    <mergeCell ref="I26:J26"/>
    <mergeCell ref="I25:J25"/>
    <mergeCell ref="K25:L25"/>
  </mergeCells>
  <printOptions/>
  <pageMargins left="0.3937007874015748" right="0" top="0.3937007874015748" bottom="0.1968503937007874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oglio7">
    <tabColor indexed="13"/>
  </sheetPr>
  <dimension ref="A1:X176"/>
  <sheetViews>
    <sheetView zoomScale="80" zoomScaleNormal="80" zoomScalePageLayoutView="0" workbookViewId="0" topLeftCell="A1">
      <selection activeCell="A6" sqref="A6:F6"/>
    </sheetView>
  </sheetViews>
  <sheetFormatPr defaultColWidth="9.140625" defaultRowHeight="12.75"/>
  <cols>
    <col min="4" max="4" width="7.421875" style="0" customWidth="1"/>
    <col min="5" max="5" width="4.00390625" style="0" customWidth="1"/>
    <col min="6" max="6" width="7.28125" style="0" customWidth="1"/>
    <col min="7" max="9" width="7.7109375" style="0" customWidth="1"/>
    <col min="10" max="10" width="7.57421875" style="0" customWidth="1"/>
    <col min="11" max="18" width="7.7109375" style="0" customWidth="1"/>
  </cols>
  <sheetData>
    <row r="1" spans="1:18" ht="15" customHeight="1">
      <c r="A1" s="818" t="s">
        <v>221</v>
      </c>
      <c r="B1" s="765"/>
      <c r="C1" s="765"/>
      <c r="D1" s="765"/>
      <c r="E1" s="765"/>
      <c r="F1" s="765"/>
      <c r="G1" s="765"/>
      <c r="H1" s="765"/>
      <c r="I1" s="765"/>
      <c r="J1" s="765"/>
      <c r="K1" s="765"/>
      <c r="L1" s="765"/>
      <c r="M1" s="765"/>
      <c r="N1" s="765"/>
      <c r="O1" s="765"/>
      <c r="P1" s="765"/>
      <c r="Q1" s="765"/>
      <c r="R1" s="766"/>
    </row>
    <row r="2" spans="1:18" ht="15">
      <c r="A2" s="767" t="s">
        <v>224</v>
      </c>
      <c r="B2" s="768"/>
      <c r="C2" s="768"/>
      <c r="D2" s="768"/>
      <c r="E2" s="768"/>
      <c r="F2" s="768"/>
      <c r="G2" s="768"/>
      <c r="H2" s="768"/>
      <c r="I2" s="768"/>
      <c r="J2" s="768"/>
      <c r="K2" s="768"/>
      <c r="L2" s="768"/>
      <c r="M2" s="768"/>
      <c r="N2" s="768"/>
      <c r="O2" s="768"/>
      <c r="P2" s="768"/>
      <c r="Q2" s="768"/>
      <c r="R2" s="769"/>
    </row>
    <row r="3" spans="1:18" ht="15" thickBot="1">
      <c r="A3" s="841" t="s">
        <v>383</v>
      </c>
      <c r="B3" s="842"/>
      <c r="C3" s="842"/>
      <c r="D3" s="842"/>
      <c r="E3" s="842"/>
      <c r="F3" s="842"/>
      <c r="G3" s="842"/>
      <c r="H3" s="842"/>
      <c r="I3" s="842"/>
      <c r="J3" s="842"/>
      <c r="K3" s="842"/>
      <c r="L3" s="842"/>
      <c r="M3" s="842"/>
      <c r="N3" s="842"/>
      <c r="O3" s="842"/>
      <c r="P3" s="842"/>
      <c r="Q3" s="842"/>
      <c r="R3" s="843"/>
    </row>
    <row r="4" spans="1:18" ht="17.25" customHeight="1">
      <c r="A4" s="753"/>
      <c r="B4" s="754"/>
      <c r="C4" s="754"/>
      <c r="D4" s="754"/>
      <c r="E4" s="754"/>
      <c r="F4" s="754"/>
      <c r="G4" s="839" t="s">
        <v>279</v>
      </c>
      <c r="H4" s="821"/>
      <c r="I4" s="821"/>
      <c r="J4" s="821"/>
      <c r="K4" s="821"/>
      <c r="L4" s="821"/>
      <c r="M4" s="821"/>
      <c r="N4" s="821"/>
      <c r="O4" s="821"/>
      <c r="P4" s="821"/>
      <c r="Q4" s="821"/>
      <c r="R4" s="840"/>
    </row>
    <row r="5" spans="1:18" ht="16.5" customHeight="1" thickBot="1">
      <c r="A5" s="755" t="s">
        <v>200</v>
      </c>
      <c r="B5" s="821"/>
      <c r="C5" s="821"/>
      <c r="D5" s="821"/>
      <c r="E5" s="821"/>
      <c r="F5" s="821"/>
      <c r="G5" s="789" t="s">
        <v>199</v>
      </c>
      <c r="H5" s="790"/>
      <c r="I5" s="790"/>
      <c r="J5" s="790"/>
      <c r="K5" s="790"/>
      <c r="L5" s="790"/>
      <c r="M5" s="790"/>
      <c r="N5" s="790"/>
      <c r="O5" s="790"/>
      <c r="P5" s="790"/>
      <c r="Q5" s="790"/>
      <c r="R5" s="791"/>
    </row>
    <row r="6" spans="1:18" ht="18" customHeight="1" thickBot="1">
      <c r="A6" s="753"/>
      <c r="B6" s="754"/>
      <c r="C6" s="754"/>
      <c r="D6" s="754"/>
      <c r="E6" s="754"/>
      <c r="F6" s="757"/>
      <c r="G6" s="805" t="s">
        <v>57</v>
      </c>
      <c r="H6" s="806"/>
      <c r="I6" s="805" t="s">
        <v>201</v>
      </c>
      <c r="J6" s="806"/>
      <c r="K6" s="805" t="s">
        <v>222</v>
      </c>
      <c r="L6" s="806"/>
      <c r="M6" s="805" t="s">
        <v>203</v>
      </c>
      <c r="N6" s="806"/>
      <c r="O6" s="805" t="s">
        <v>204</v>
      </c>
      <c r="P6" s="806"/>
      <c r="Q6" s="805" t="s">
        <v>205</v>
      </c>
      <c r="R6" s="806"/>
    </row>
    <row r="7" spans="1:18" ht="21" customHeight="1" thickBot="1">
      <c r="A7" s="758"/>
      <c r="B7" s="759"/>
      <c r="C7" s="759"/>
      <c r="D7" s="759"/>
      <c r="E7" s="759"/>
      <c r="F7" s="760"/>
      <c r="G7" s="794" t="s">
        <v>206</v>
      </c>
      <c r="H7" s="795"/>
      <c r="I7" s="794" t="s">
        <v>206</v>
      </c>
      <c r="J7" s="795"/>
      <c r="K7" s="794" t="s">
        <v>206</v>
      </c>
      <c r="L7" s="822"/>
      <c r="M7" s="822" t="s">
        <v>206</v>
      </c>
      <c r="N7" s="795"/>
      <c r="O7" s="794" t="s">
        <v>206</v>
      </c>
      <c r="P7" s="822"/>
      <c r="Q7" s="822" t="s">
        <v>206</v>
      </c>
      <c r="R7" s="822"/>
    </row>
    <row r="8" spans="1:18" ht="21" customHeight="1">
      <c r="A8" s="761" t="s">
        <v>364</v>
      </c>
      <c r="B8" s="762"/>
      <c r="C8" s="762"/>
      <c r="D8" s="762"/>
      <c r="E8" s="762"/>
      <c r="F8" s="763"/>
      <c r="G8" s="807">
        <v>111</v>
      </c>
      <c r="H8" s="808"/>
      <c r="I8" s="807">
        <v>112</v>
      </c>
      <c r="J8" s="808"/>
      <c r="K8" s="807">
        <v>113</v>
      </c>
      <c r="L8" s="808"/>
      <c r="M8" s="807">
        <v>114</v>
      </c>
      <c r="N8" s="808"/>
      <c r="O8" s="807">
        <v>115</v>
      </c>
      <c r="P8" s="808"/>
      <c r="Q8" s="807">
        <v>116</v>
      </c>
      <c r="R8" s="808"/>
    </row>
    <row r="9" spans="1:18" ht="16.5" customHeight="1">
      <c r="A9" s="750" t="s">
        <v>207</v>
      </c>
      <c r="B9" s="728"/>
      <c r="C9" s="728"/>
      <c r="D9" s="728"/>
      <c r="E9" s="728"/>
      <c r="F9" s="729"/>
      <c r="G9" s="736" t="str">
        <f>+Tariffe!B112</f>
        <v>4,43</v>
      </c>
      <c r="H9" s="737"/>
      <c r="I9" s="736" t="str">
        <f>+Tariffe!B113</f>
        <v>4,43</v>
      </c>
      <c r="J9" s="737"/>
      <c r="K9" s="736" t="str">
        <f>+Tariffe!B114</f>
        <v>4,43</v>
      </c>
      <c r="L9" s="737"/>
      <c r="M9" s="736" t="str">
        <f>+Tariffe!B115</f>
        <v>4,07</v>
      </c>
      <c r="N9" s="737"/>
      <c r="O9" s="736" t="str">
        <f>+Tariffe!B116</f>
        <v>4,80</v>
      </c>
      <c r="P9" s="737"/>
      <c r="Q9" s="736" t="str">
        <f>+Tariffe!B117</f>
        <v>4,80</v>
      </c>
      <c r="R9" s="737"/>
    </row>
    <row r="10" spans="1:18" ht="16.5" customHeight="1" thickBot="1">
      <c r="A10" s="751" t="s">
        <v>208</v>
      </c>
      <c r="B10" s="752"/>
      <c r="C10" s="752"/>
      <c r="D10" s="752"/>
      <c r="E10" s="752"/>
      <c r="F10" s="802"/>
      <c r="G10" s="726" t="str">
        <f>+Tariffe!C112</f>
        <v>1,57</v>
      </c>
      <c r="H10" s="727"/>
      <c r="I10" s="726" t="str">
        <f>+Tariffe!C113</f>
        <v>1,56</v>
      </c>
      <c r="J10" s="727"/>
      <c r="K10" s="726" t="str">
        <f>+Tariffe!C114</f>
        <v>1,56</v>
      </c>
      <c r="L10" s="727"/>
      <c r="M10" s="726" t="str">
        <f>+Tariffe!C115</f>
        <v>1,56</v>
      </c>
      <c r="N10" s="727"/>
      <c r="O10" s="726" t="str">
        <f>+Tariffe!C116</f>
        <v>2,22</v>
      </c>
      <c r="P10" s="727"/>
      <c r="Q10" s="726" t="str">
        <f>+Tariffe!C117</f>
        <v>2,48</v>
      </c>
      <c r="R10" s="727"/>
    </row>
    <row r="11" spans="1:18" ht="20.25" customHeight="1">
      <c r="A11" s="761" t="s">
        <v>209</v>
      </c>
      <c r="B11" s="780"/>
      <c r="C11" s="780"/>
      <c r="D11" s="780"/>
      <c r="E11" s="780"/>
      <c r="F11" s="809"/>
      <c r="G11" s="807">
        <v>117</v>
      </c>
      <c r="H11" s="808"/>
      <c r="I11" s="807">
        <v>118</v>
      </c>
      <c r="J11" s="808"/>
      <c r="K11" s="807">
        <v>119</v>
      </c>
      <c r="L11" s="808"/>
      <c r="M11" s="807">
        <v>120</v>
      </c>
      <c r="N11" s="808"/>
      <c r="O11" s="807">
        <v>121</v>
      </c>
      <c r="P11" s="808"/>
      <c r="Q11" s="807">
        <v>122</v>
      </c>
      <c r="R11" s="808"/>
    </row>
    <row r="12" spans="1:18" ht="16.5" customHeight="1">
      <c r="A12" s="750" t="s">
        <v>207</v>
      </c>
      <c r="B12" s="728"/>
      <c r="C12" s="728"/>
      <c r="D12" s="728"/>
      <c r="E12" s="728"/>
      <c r="F12" s="729"/>
      <c r="G12" s="736" t="str">
        <f>+Tariffe!B118</f>
        <v>4,43</v>
      </c>
      <c r="H12" s="737"/>
      <c r="I12" s="736" t="str">
        <f>+Tariffe!B119</f>
        <v>5,90</v>
      </c>
      <c r="J12" s="737"/>
      <c r="K12" s="736" t="str">
        <f>+Tariffe!B120</f>
        <v>8,87</v>
      </c>
      <c r="L12" s="737"/>
      <c r="M12" s="736" t="str">
        <f>+Tariffe!B121</f>
        <v>7,75</v>
      </c>
      <c r="N12" s="737"/>
      <c r="O12" s="736" t="str">
        <f>+Tariffe!B122</f>
        <v>9,61</v>
      </c>
      <c r="P12" s="737"/>
      <c r="Q12" s="736" t="str">
        <f>+Tariffe!B123</f>
        <v>9,96</v>
      </c>
      <c r="R12" s="737"/>
    </row>
    <row r="13" spans="1:18" ht="16.5" customHeight="1" thickBot="1">
      <c r="A13" s="751" t="s">
        <v>208</v>
      </c>
      <c r="B13" s="752"/>
      <c r="C13" s="752"/>
      <c r="D13" s="752"/>
      <c r="E13" s="752"/>
      <c r="F13" s="802"/>
      <c r="G13" s="726" t="str">
        <f>+Tariffe!C118</f>
        <v>1,57</v>
      </c>
      <c r="H13" s="727"/>
      <c r="I13" s="726" t="str">
        <f>+Tariffe!C119</f>
        <v>2,22</v>
      </c>
      <c r="J13" s="727"/>
      <c r="K13" s="726" t="str">
        <f>+Tariffe!C120</f>
        <v>2,48</v>
      </c>
      <c r="L13" s="727"/>
      <c r="M13" s="726" t="str">
        <f>+Tariffe!C121</f>
        <v>2,22</v>
      </c>
      <c r="N13" s="727"/>
      <c r="O13" s="726" t="str">
        <f>+Tariffe!C122</f>
        <v>2,87</v>
      </c>
      <c r="P13" s="727"/>
      <c r="Q13" s="726" t="str">
        <f>+Tariffe!C123</f>
        <v>2,99</v>
      </c>
      <c r="R13" s="727"/>
    </row>
    <row r="14" spans="1:18" ht="21" customHeight="1">
      <c r="A14" s="761" t="s">
        <v>378</v>
      </c>
      <c r="B14" s="762"/>
      <c r="C14" s="762"/>
      <c r="D14" s="762"/>
      <c r="E14" s="762"/>
      <c r="F14" s="762"/>
      <c r="G14" s="807">
        <v>123</v>
      </c>
      <c r="H14" s="808"/>
      <c r="I14" s="807">
        <v>124</v>
      </c>
      <c r="J14" s="808"/>
      <c r="K14" s="807">
        <v>125</v>
      </c>
      <c r="L14" s="808"/>
      <c r="M14" s="807">
        <v>126</v>
      </c>
      <c r="N14" s="808"/>
      <c r="O14" s="807">
        <v>127</v>
      </c>
      <c r="P14" s="808"/>
      <c r="Q14" s="807">
        <v>128</v>
      </c>
      <c r="R14" s="808"/>
    </row>
    <row r="15" spans="1:18" ht="16.5" customHeight="1">
      <c r="A15" s="750" t="s">
        <v>210</v>
      </c>
      <c r="B15" s="728"/>
      <c r="C15" s="728"/>
      <c r="D15" s="728"/>
      <c r="E15" s="728"/>
      <c r="F15" s="729"/>
      <c r="G15" s="736" t="str">
        <f>+Tariffe!B124</f>
        <v>14,75</v>
      </c>
      <c r="H15" s="737"/>
      <c r="I15" s="736" t="str">
        <f>+Tariffe!B125</f>
        <v>14,77</v>
      </c>
      <c r="J15" s="737"/>
      <c r="K15" s="736" t="str">
        <f>+Tariffe!B126</f>
        <v>17,23</v>
      </c>
      <c r="L15" s="737"/>
      <c r="M15" s="736" t="str">
        <f>+Tariffe!B127</f>
        <v>16,01</v>
      </c>
      <c r="N15" s="737"/>
      <c r="O15" s="736" t="str">
        <f>+Tariffe!B128</f>
        <v>18,47</v>
      </c>
      <c r="P15" s="737"/>
      <c r="Q15" s="736" t="str">
        <f>+Tariffe!B129</f>
        <v>19,70</v>
      </c>
      <c r="R15" s="737"/>
    </row>
    <row r="16" spans="1:18" ht="16.5" customHeight="1" thickBot="1">
      <c r="A16" s="751" t="s">
        <v>208</v>
      </c>
      <c r="B16" s="752"/>
      <c r="C16" s="752"/>
      <c r="D16" s="752"/>
      <c r="E16" s="752"/>
      <c r="F16" s="802"/>
      <c r="G16" s="726" t="str">
        <f>+Tariffe!C124</f>
        <v>5,22</v>
      </c>
      <c r="H16" s="727"/>
      <c r="I16" s="726" t="str">
        <f>+Tariffe!C125</f>
        <v>5,21</v>
      </c>
      <c r="J16" s="727"/>
      <c r="K16" s="726" t="str">
        <f>+Tariffe!C126</f>
        <v>5,22</v>
      </c>
      <c r="L16" s="727"/>
      <c r="M16" s="726" t="str">
        <f>+Tariffe!C127</f>
        <v>5,21</v>
      </c>
      <c r="N16" s="727"/>
      <c r="O16" s="726" t="str">
        <f>+Tariffe!C128</f>
        <v>6,50</v>
      </c>
      <c r="P16" s="727"/>
      <c r="Q16" s="726" t="str">
        <f>+Tariffe!C129</f>
        <v>7,39</v>
      </c>
      <c r="R16" s="727"/>
    </row>
    <row r="17" spans="1:18" ht="21" customHeight="1">
      <c r="A17" s="761" t="s">
        <v>211</v>
      </c>
      <c r="B17" s="780"/>
      <c r="C17" s="780"/>
      <c r="D17" s="780"/>
      <c r="E17" s="780"/>
      <c r="F17" s="809"/>
      <c r="G17" s="738"/>
      <c r="H17" s="746"/>
      <c r="I17" s="807">
        <v>129</v>
      </c>
      <c r="J17" s="808"/>
      <c r="K17" s="807">
        <v>130</v>
      </c>
      <c r="L17" s="808"/>
      <c r="M17" s="807">
        <v>131</v>
      </c>
      <c r="N17" s="808"/>
      <c r="O17" s="738"/>
      <c r="P17" s="746"/>
      <c r="Q17" s="738"/>
      <c r="R17" s="746"/>
    </row>
    <row r="18" spans="1:18" ht="16.5" customHeight="1" thickBot="1">
      <c r="A18" s="753" t="s">
        <v>212</v>
      </c>
      <c r="B18" s="754"/>
      <c r="C18" s="754"/>
      <c r="D18" s="754"/>
      <c r="E18" s="754"/>
      <c r="F18" s="757"/>
      <c r="G18" s="740"/>
      <c r="H18" s="747"/>
      <c r="I18" s="397"/>
      <c r="J18" s="393"/>
      <c r="K18" s="397"/>
      <c r="L18" s="393"/>
      <c r="M18" s="397"/>
      <c r="N18" s="393"/>
      <c r="O18" s="740"/>
      <c r="P18" s="747"/>
      <c r="Q18" s="740"/>
      <c r="R18" s="747"/>
    </row>
    <row r="19" spans="1:18" ht="16.5" customHeight="1">
      <c r="A19" s="750" t="s">
        <v>210</v>
      </c>
      <c r="B19" s="728"/>
      <c r="C19" s="728"/>
      <c r="D19" s="728"/>
      <c r="E19" s="728"/>
      <c r="F19" s="729"/>
      <c r="G19" s="740"/>
      <c r="H19" s="747"/>
      <c r="I19" s="736" t="str">
        <f>+Tariffe!B130</f>
        <v>16,26</v>
      </c>
      <c r="J19" s="737"/>
      <c r="K19" s="736" t="str">
        <f>+Tariffe!B131</f>
        <v>20,70</v>
      </c>
      <c r="L19" s="737"/>
      <c r="M19" s="736" t="str">
        <f>+Tariffe!B132</f>
        <v>17,73</v>
      </c>
      <c r="N19" s="737"/>
      <c r="O19" s="740"/>
      <c r="P19" s="747"/>
      <c r="Q19" s="740"/>
      <c r="R19" s="747"/>
    </row>
    <row r="20" spans="1:18" ht="16.5" customHeight="1" thickBot="1">
      <c r="A20" s="751" t="s">
        <v>208</v>
      </c>
      <c r="B20" s="752"/>
      <c r="C20" s="752"/>
      <c r="D20" s="752"/>
      <c r="E20" s="752"/>
      <c r="F20" s="802"/>
      <c r="G20" s="742"/>
      <c r="H20" s="748"/>
      <c r="I20" s="726" t="str">
        <f>+Tariffe!C130</f>
        <v>6,16</v>
      </c>
      <c r="J20" s="727"/>
      <c r="K20" s="726" t="str">
        <f>+Tariffe!C131</f>
        <v>7,17</v>
      </c>
      <c r="L20" s="727"/>
      <c r="M20" s="726" t="str">
        <f>+Tariffe!C132</f>
        <v>6,16</v>
      </c>
      <c r="N20" s="727"/>
      <c r="O20" s="742"/>
      <c r="P20" s="748"/>
      <c r="Q20" s="742"/>
      <c r="R20" s="748"/>
    </row>
    <row r="21" spans="1:18" ht="21" customHeight="1">
      <c r="A21" s="773" t="s">
        <v>213</v>
      </c>
      <c r="B21" s="814"/>
      <c r="C21" s="814"/>
      <c r="D21" s="814"/>
      <c r="E21" s="814"/>
      <c r="F21" s="815"/>
      <c r="G21" s="738"/>
      <c r="H21" s="746"/>
      <c r="I21" s="807">
        <v>132</v>
      </c>
      <c r="J21" s="808"/>
      <c r="K21" s="807">
        <v>133</v>
      </c>
      <c r="L21" s="808"/>
      <c r="M21" s="807">
        <v>134</v>
      </c>
      <c r="N21" s="808"/>
      <c r="O21" s="738"/>
      <c r="P21" s="746"/>
      <c r="Q21" s="738"/>
      <c r="R21" s="746"/>
    </row>
    <row r="22" spans="1:18" ht="16.5" customHeight="1">
      <c r="A22" s="750" t="s">
        <v>210</v>
      </c>
      <c r="B22" s="728"/>
      <c r="C22" s="728"/>
      <c r="D22" s="728"/>
      <c r="E22" s="728"/>
      <c r="F22" s="729"/>
      <c r="G22" s="740"/>
      <c r="H22" s="747"/>
      <c r="I22" s="736" t="str">
        <f>+Tariffe!B133</f>
        <v>15,51</v>
      </c>
      <c r="J22" s="737"/>
      <c r="K22" s="736" t="str">
        <f>+Tariffe!B134</f>
        <v>18,47</v>
      </c>
      <c r="L22" s="737"/>
      <c r="M22" s="736" t="str">
        <f>+Tariffe!B135</f>
        <v>17,23</v>
      </c>
      <c r="N22" s="737"/>
      <c r="O22" s="740"/>
      <c r="P22" s="747"/>
      <c r="Q22" s="740"/>
      <c r="R22" s="747"/>
    </row>
    <row r="23" spans="1:18" ht="16.5" customHeight="1" thickBot="1">
      <c r="A23" s="751" t="s">
        <v>208</v>
      </c>
      <c r="B23" s="752"/>
      <c r="C23" s="752"/>
      <c r="D23" s="752"/>
      <c r="E23" s="752"/>
      <c r="F23" s="802"/>
      <c r="G23" s="742"/>
      <c r="H23" s="748"/>
      <c r="I23" s="726" t="str">
        <f>+Tariffe!C133</f>
        <v>5,21</v>
      </c>
      <c r="J23" s="727"/>
      <c r="K23" s="726" t="str">
        <f>+Tariffe!C134</f>
        <v>6,34</v>
      </c>
      <c r="L23" s="727"/>
      <c r="M23" s="726" t="str">
        <f>+Tariffe!C135</f>
        <v>5,21</v>
      </c>
      <c r="N23" s="727"/>
      <c r="O23" s="742"/>
      <c r="P23" s="748"/>
      <c r="Q23" s="742"/>
      <c r="R23" s="748"/>
    </row>
    <row r="24" spans="1:18" ht="21" customHeight="1">
      <c r="A24" s="773" t="s">
        <v>214</v>
      </c>
      <c r="B24" s="814"/>
      <c r="C24" s="814"/>
      <c r="D24" s="814"/>
      <c r="E24" s="814"/>
      <c r="F24" s="815"/>
      <c r="G24" s="738"/>
      <c r="H24" s="746"/>
      <c r="I24" s="807">
        <v>135</v>
      </c>
      <c r="J24" s="808"/>
      <c r="K24" s="807">
        <v>136</v>
      </c>
      <c r="L24" s="808"/>
      <c r="M24" s="807">
        <v>137</v>
      </c>
      <c r="N24" s="808"/>
      <c r="O24" s="738"/>
      <c r="P24" s="746"/>
      <c r="Q24" s="738"/>
      <c r="R24" s="746"/>
    </row>
    <row r="25" spans="1:18" ht="17.25" customHeight="1">
      <c r="A25" s="750" t="s">
        <v>210</v>
      </c>
      <c r="B25" s="728"/>
      <c r="C25" s="728"/>
      <c r="D25" s="728"/>
      <c r="E25" s="728"/>
      <c r="F25" s="729"/>
      <c r="G25" s="740"/>
      <c r="H25" s="747"/>
      <c r="I25" s="736" t="str">
        <f>+Tariffe!B136</f>
        <v>13,97</v>
      </c>
      <c r="J25" s="737"/>
      <c r="K25" s="736" t="str">
        <f>+Tariffe!B137</f>
        <v>17,73</v>
      </c>
      <c r="L25" s="737"/>
      <c r="M25" s="736" t="str">
        <f>+Tariffe!B138</f>
        <v>15,96</v>
      </c>
      <c r="N25" s="737"/>
      <c r="O25" s="740"/>
      <c r="P25" s="747"/>
      <c r="Q25" s="740"/>
      <c r="R25" s="747"/>
    </row>
    <row r="26" spans="1:18" ht="16.5" customHeight="1" thickBot="1">
      <c r="A26" s="751" t="s">
        <v>208</v>
      </c>
      <c r="B26" s="752"/>
      <c r="C26" s="752"/>
      <c r="D26" s="752"/>
      <c r="E26" s="752"/>
      <c r="F26" s="802"/>
      <c r="G26" s="742"/>
      <c r="H26" s="748"/>
      <c r="I26" s="726" t="str">
        <f>+Tariffe!C136</f>
        <v>4,68</v>
      </c>
      <c r="J26" s="727"/>
      <c r="K26" s="726" t="str">
        <f>+Tariffe!C137</f>
        <v>5,85</v>
      </c>
      <c r="L26" s="727"/>
      <c r="M26" s="726" t="str">
        <f>+Tariffe!C138</f>
        <v>4,68</v>
      </c>
      <c r="N26" s="727"/>
      <c r="O26" s="742"/>
      <c r="P26" s="748"/>
      <c r="Q26" s="742"/>
      <c r="R26" s="748"/>
    </row>
    <row r="27" spans="1:18" ht="10.5" customHeight="1">
      <c r="A27" s="753" t="s">
        <v>380</v>
      </c>
      <c r="B27" s="754"/>
      <c r="C27" s="754"/>
      <c r="D27" s="754"/>
      <c r="E27" s="754"/>
      <c r="F27" s="754"/>
      <c r="G27" s="738"/>
      <c r="H27" s="746"/>
      <c r="I27" s="738"/>
      <c r="J27" s="746"/>
      <c r="K27" s="738"/>
      <c r="L27" s="746"/>
      <c r="M27" s="738"/>
      <c r="N27" s="746"/>
      <c r="O27" s="738"/>
      <c r="P27" s="746"/>
      <c r="Q27" s="738"/>
      <c r="R27" s="746"/>
    </row>
    <row r="28" spans="1:18" ht="10.5" customHeight="1">
      <c r="A28" s="730" t="s">
        <v>381</v>
      </c>
      <c r="B28" s="731"/>
      <c r="C28" s="731"/>
      <c r="D28" s="728" t="s">
        <v>207</v>
      </c>
      <c r="E28" s="728"/>
      <c r="F28" s="729"/>
      <c r="G28" s="740"/>
      <c r="H28" s="747"/>
      <c r="I28" s="740"/>
      <c r="J28" s="747"/>
      <c r="K28" s="740"/>
      <c r="L28" s="747"/>
      <c r="M28" s="740"/>
      <c r="N28" s="747"/>
      <c r="O28" s="740"/>
      <c r="P28" s="747"/>
      <c r="Q28" s="740"/>
      <c r="R28" s="747"/>
    </row>
    <row r="29" spans="1:18" ht="10.5" customHeight="1">
      <c r="A29" s="750" t="s">
        <v>208</v>
      </c>
      <c r="B29" s="728"/>
      <c r="C29" s="728"/>
      <c r="D29" s="728"/>
      <c r="E29" s="728"/>
      <c r="F29" s="728"/>
      <c r="G29" s="740"/>
      <c r="H29" s="747"/>
      <c r="I29" s="740"/>
      <c r="J29" s="747"/>
      <c r="K29" s="740"/>
      <c r="L29" s="747"/>
      <c r="M29" s="740"/>
      <c r="N29" s="747"/>
      <c r="O29" s="740"/>
      <c r="P29" s="747"/>
      <c r="Q29" s="740"/>
      <c r="R29" s="747"/>
    </row>
    <row r="30" spans="1:18" ht="12.75">
      <c r="A30" s="827" t="s">
        <v>374</v>
      </c>
      <c r="B30" s="828"/>
      <c r="C30" s="828"/>
      <c r="D30" s="828"/>
      <c r="E30" s="828"/>
      <c r="F30" s="828"/>
      <c r="G30" s="828"/>
      <c r="H30" s="828"/>
      <c r="I30" s="828"/>
      <c r="J30" s="828"/>
      <c r="K30" s="828"/>
      <c r="L30" s="828"/>
      <c r="M30" s="828"/>
      <c r="N30" s="828"/>
      <c r="O30" s="828"/>
      <c r="P30" s="828"/>
      <c r="Q30" s="828"/>
      <c r="R30" s="829"/>
    </row>
    <row r="31" spans="1:24" ht="18" customHeight="1">
      <c r="A31" s="830"/>
      <c r="B31" s="831"/>
      <c r="C31" s="831"/>
      <c r="D31" s="831"/>
      <c r="E31" s="831"/>
      <c r="F31" s="831"/>
      <c r="G31" s="831"/>
      <c r="H31" s="831"/>
      <c r="I31" s="831"/>
      <c r="J31" s="831"/>
      <c r="K31" s="831"/>
      <c r="L31" s="831"/>
      <c r="M31" s="831"/>
      <c r="N31" s="831"/>
      <c r="O31" s="831"/>
      <c r="P31" s="831"/>
      <c r="Q31" s="831"/>
      <c r="R31" s="832"/>
      <c r="U31" s="826"/>
      <c r="V31" s="826"/>
      <c r="W31" s="826"/>
      <c r="X31" s="826"/>
    </row>
    <row r="32" spans="1:24" ht="14.25">
      <c r="A32" s="212"/>
      <c r="B32" s="192"/>
      <c r="C32" s="192"/>
      <c r="D32" s="192"/>
      <c r="E32" s="192"/>
      <c r="F32" s="192"/>
      <c r="G32" s="192"/>
      <c r="H32" s="192"/>
      <c r="I32" s="192"/>
      <c r="J32" s="192"/>
      <c r="K32" s="192"/>
      <c r="L32" s="192"/>
      <c r="M32" s="192"/>
      <c r="N32" s="192"/>
      <c r="O32" s="192"/>
      <c r="P32" s="192"/>
      <c r="Q32" s="192"/>
      <c r="R32" s="213"/>
      <c r="U32" s="826"/>
      <c r="V32" s="826"/>
      <c r="W32" s="826"/>
      <c r="X32" s="826"/>
    </row>
    <row r="33" spans="1:24" ht="15">
      <c r="A33" s="193"/>
      <c r="B33" s="193"/>
      <c r="C33" s="193"/>
      <c r="D33" s="193"/>
      <c r="E33" s="193"/>
      <c r="F33" s="193"/>
      <c r="G33" s="193"/>
      <c r="H33" s="193"/>
      <c r="I33" s="193"/>
      <c r="J33" s="193"/>
      <c r="K33" s="193"/>
      <c r="L33" s="193"/>
      <c r="M33" s="193"/>
      <c r="N33" s="193"/>
      <c r="O33" s="193"/>
      <c r="P33" s="193"/>
      <c r="Q33" s="193"/>
      <c r="R33" s="193"/>
      <c r="U33" s="826"/>
      <c r="V33" s="826"/>
      <c r="W33" s="826"/>
      <c r="X33" s="826"/>
    </row>
    <row r="34" spans="1:24" ht="14.25">
      <c r="A34" s="191"/>
      <c r="B34" s="191"/>
      <c r="C34" s="191"/>
      <c r="D34" s="191"/>
      <c r="E34" s="191"/>
      <c r="F34" s="191"/>
      <c r="G34" s="191"/>
      <c r="H34" s="191"/>
      <c r="I34" s="191"/>
      <c r="J34" s="191"/>
      <c r="K34" s="191"/>
      <c r="L34" s="191"/>
      <c r="M34" s="191"/>
      <c r="N34" s="191"/>
      <c r="O34" s="191"/>
      <c r="P34" s="191"/>
      <c r="Q34" s="191"/>
      <c r="R34" s="191"/>
      <c r="U34" s="826"/>
      <c r="V34" s="826"/>
      <c r="W34" s="826"/>
      <c r="X34" s="826"/>
    </row>
    <row r="35" spans="1:18" ht="14.25">
      <c r="A35" s="191"/>
      <c r="B35" s="191"/>
      <c r="C35" s="191"/>
      <c r="D35" s="191"/>
      <c r="E35" s="191"/>
      <c r="F35" s="191"/>
      <c r="G35" s="191"/>
      <c r="H35" s="191"/>
      <c r="I35" s="191"/>
      <c r="J35" s="191"/>
      <c r="K35" s="191"/>
      <c r="L35" s="191"/>
      <c r="M35" s="191"/>
      <c r="N35" s="191"/>
      <c r="O35" s="191"/>
      <c r="P35" s="191"/>
      <c r="Q35" s="191"/>
      <c r="R35" s="191"/>
    </row>
    <row r="36" spans="1:18" ht="14.25">
      <c r="A36" s="191"/>
      <c r="B36" s="191"/>
      <c r="C36" s="191"/>
      <c r="D36" s="191"/>
      <c r="E36" s="191"/>
      <c r="F36" s="191"/>
      <c r="G36" s="191"/>
      <c r="H36" s="191"/>
      <c r="I36" s="191"/>
      <c r="J36" s="191"/>
      <c r="K36" s="191"/>
      <c r="L36" s="191"/>
      <c r="M36" s="191"/>
      <c r="N36" s="191"/>
      <c r="O36" s="191"/>
      <c r="P36" s="191"/>
      <c r="Q36" s="191"/>
      <c r="R36" s="191"/>
    </row>
    <row r="37" spans="1:18" ht="12.75">
      <c r="A37" s="174"/>
      <c r="B37" s="174"/>
      <c r="C37" s="174"/>
      <c r="D37" s="174"/>
      <c r="E37" s="174"/>
      <c r="F37" s="174"/>
      <c r="G37" s="175"/>
      <c r="H37" s="175"/>
      <c r="I37" s="175"/>
      <c r="J37" s="175"/>
      <c r="K37" s="175"/>
      <c r="L37" s="175"/>
      <c r="M37" s="175"/>
      <c r="N37" s="175"/>
      <c r="O37" s="175"/>
      <c r="P37" s="175"/>
      <c r="Q37" s="175"/>
      <c r="R37" s="175"/>
    </row>
    <row r="38" spans="1:18" ht="12.75">
      <c r="A38" s="175"/>
      <c r="B38" s="175"/>
      <c r="C38" s="175"/>
      <c r="D38" s="175"/>
      <c r="E38" s="175"/>
      <c r="F38" s="175"/>
      <c r="G38" s="175"/>
      <c r="H38" s="175"/>
      <c r="I38" s="175"/>
      <c r="J38" s="175"/>
      <c r="K38" s="175"/>
      <c r="L38" s="175"/>
      <c r="M38" s="175"/>
      <c r="N38" s="175"/>
      <c r="O38" s="175"/>
      <c r="P38" s="175"/>
      <c r="Q38" s="175"/>
      <c r="R38" s="175"/>
    </row>
    <row r="39" spans="1:18" ht="12.75">
      <c r="A39" s="174"/>
      <c r="B39" s="174"/>
      <c r="C39" s="174"/>
      <c r="D39" s="174"/>
      <c r="E39" s="174"/>
      <c r="F39" s="174"/>
      <c r="G39" s="175"/>
      <c r="H39" s="175"/>
      <c r="I39" s="175"/>
      <c r="J39" s="175"/>
      <c r="K39" s="175"/>
      <c r="L39" s="175"/>
      <c r="M39" s="175"/>
      <c r="N39" s="175"/>
      <c r="O39" s="175"/>
      <c r="P39" s="175"/>
      <c r="Q39" s="175"/>
      <c r="R39" s="175"/>
    </row>
    <row r="40" spans="1:18" ht="16.5" customHeight="1">
      <c r="A40" s="174"/>
      <c r="B40" s="174"/>
      <c r="C40" s="174"/>
      <c r="D40" s="174"/>
      <c r="E40" s="174"/>
      <c r="F40" s="174"/>
      <c r="G40" s="176"/>
      <c r="H40" s="177"/>
      <c r="I40" s="176"/>
      <c r="J40" s="177"/>
      <c r="K40" s="176"/>
      <c r="L40" s="177"/>
      <c r="M40" s="176"/>
      <c r="N40" s="177"/>
      <c r="O40" s="176"/>
      <c r="P40" s="177"/>
      <c r="Q40" s="176"/>
      <c r="R40" s="177"/>
    </row>
    <row r="41" spans="1:18" ht="17.25" customHeight="1">
      <c r="A41" s="178"/>
      <c r="B41" s="178"/>
      <c r="C41" s="178"/>
      <c r="D41" s="178"/>
      <c r="E41" s="178"/>
      <c r="F41" s="178"/>
      <c r="G41" s="179"/>
      <c r="H41" s="180"/>
      <c r="I41" s="179"/>
      <c r="J41" s="180"/>
      <c r="K41" s="179"/>
      <c r="L41" s="180"/>
      <c r="M41" s="179"/>
      <c r="N41" s="180"/>
      <c r="O41" s="179"/>
      <c r="P41" s="180"/>
      <c r="Q41" s="179"/>
      <c r="R41" s="180"/>
    </row>
    <row r="42" spans="1:18" ht="17.25" customHeight="1">
      <c r="A42" s="181"/>
      <c r="B42" s="181"/>
      <c r="C42" s="181"/>
      <c r="D42" s="181"/>
      <c r="E42" s="181"/>
      <c r="F42" s="181"/>
      <c r="G42" s="182"/>
      <c r="H42" s="183"/>
      <c r="I42" s="182"/>
      <c r="J42" s="183"/>
      <c r="K42" s="182"/>
      <c r="L42" s="183"/>
      <c r="M42" s="182"/>
      <c r="N42" s="183"/>
      <c r="O42" s="182"/>
      <c r="P42" s="183"/>
      <c r="Q42" s="182"/>
      <c r="R42" s="183"/>
    </row>
    <row r="43" spans="1:18" ht="16.5" customHeight="1">
      <c r="A43" s="181"/>
      <c r="B43" s="181"/>
      <c r="C43" s="181"/>
      <c r="D43" s="181"/>
      <c r="E43" s="181"/>
      <c r="F43" s="181"/>
      <c r="G43" s="182"/>
      <c r="H43" s="183"/>
      <c r="I43" s="182"/>
      <c r="J43" s="183"/>
      <c r="K43" s="182"/>
      <c r="L43" s="183"/>
      <c r="M43" s="182"/>
      <c r="N43" s="183"/>
      <c r="O43" s="182"/>
      <c r="P43" s="183"/>
      <c r="Q43" s="182"/>
      <c r="R43" s="183"/>
    </row>
    <row r="44" spans="1:18" ht="17.25" customHeight="1">
      <c r="A44" s="178"/>
      <c r="B44" s="178"/>
      <c r="C44" s="178"/>
      <c r="D44" s="178"/>
      <c r="E44" s="178"/>
      <c r="F44" s="178"/>
      <c r="G44" s="179"/>
      <c r="H44" s="184"/>
      <c r="I44" s="179"/>
      <c r="J44" s="184"/>
      <c r="K44" s="179"/>
      <c r="L44" s="184"/>
      <c r="M44" s="179"/>
      <c r="N44" s="184"/>
      <c r="O44" s="179"/>
      <c r="P44" s="184"/>
      <c r="Q44" s="179"/>
      <c r="R44" s="184"/>
    </row>
    <row r="45" spans="1:18" ht="17.25" customHeight="1">
      <c r="A45" s="181"/>
      <c r="B45" s="181"/>
      <c r="C45" s="181"/>
      <c r="D45" s="181"/>
      <c r="E45" s="181"/>
      <c r="F45" s="181"/>
      <c r="G45" s="182"/>
      <c r="H45" s="183"/>
      <c r="I45" s="185"/>
      <c r="J45" s="183"/>
      <c r="K45" s="185"/>
      <c r="L45" s="183"/>
      <c r="M45" s="185"/>
      <c r="N45" s="183"/>
      <c r="O45" s="185"/>
      <c r="P45" s="183"/>
      <c r="Q45" s="185"/>
      <c r="R45" s="183"/>
    </row>
    <row r="46" spans="1:18" ht="16.5" customHeight="1">
      <c r="A46" s="181"/>
      <c r="B46" s="181"/>
      <c r="C46" s="181"/>
      <c r="D46" s="181"/>
      <c r="E46" s="181"/>
      <c r="F46" s="181"/>
      <c r="G46" s="182"/>
      <c r="H46" s="183"/>
      <c r="I46" s="185"/>
      <c r="J46" s="183"/>
      <c r="K46" s="185"/>
      <c r="L46" s="183"/>
      <c r="M46" s="185"/>
      <c r="N46" s="183"/>
      <c r="O46" s="185"/>
      <c r="P46" s="183"/>
      <c r="Q46" s="185"/>
      <c r="R46" s="183"/>
    </row>
    <row r="47" spans="1:18" ht="17.25" customHeight="1">
      <c r="A47" s="178"/>
      <c r="B47" s="178"/>
      <c r="C47" s="178"/>
      <c r="D47" s="178"/>
      <c r="E47" s="178"/>
      <c r="F47" s="178"/>
      <c r="G47" s="179"/>
      <c r="H47" s="186"/>
      <c r="I47" s="179"/>
      <c r="J47" s="186"/>
      <c r="K47" s="179"/>
      <c r="L47" s="186"/>
      <c r="M47" s="179"/>
      <c r="N47" s="186"/>
      <c r="O47" s="179"/>
      <c r="P47" s="186"/>
      <c r="Q47" s="179"/>
      <c r="R47" s="186"/>
    </row>
    <row r="48" spans="1:18" ht="16.5" customHeight="1">
      <c r="A48" s="187"/>
      <c r="B48" s="187"/>
      <c r="C48" s="187"/>
      <c r="D48" s="187"/>
      <c r="E48" s="187"/>
      <c r="F48" s="187"/>
      <c r="G48" s="179"/>
      <c r="H48" s="186"/>
      <c r="I48" s="179"/>
      <c r="J48" s="186"/>
      <c r="K48" s="179"/>
      <c r="L48" s="186"/>
      <c r="M48" s="179"/>
      <c r="N48" s="186"/>
      <c r="O48" s="179"/>
      <c r="P48" s="186"/>
      <c r="Q48" s="179"/>
      <c r="R48" s="186"/>
    </row>
    <row r="49" spans="1:18" ht="17.25" customHeight="1">
      <c r="A49" s="181"/>
      <c r="B49" s="181"/>
      <c r="C49" s="181"/>
      <c r="D49" s="181"/>
      <c r="E49" s="181"/>
      <c r="F49" s="181"/>
      <c r="G49" s="188"/>
      <c r="H49" s="189"/>
      <c r="I49" s="188"/>
      <c r="J49" s="189"/>
      <c r="K49" s="188"/>
      <c r="L49" s="189"/>
      <c r="M49" s="188"/>
      <c r="N49" s="189"/>
      <c r="O49" s="188"/>
      <c r="P49" s="189"/>
      <c r="Q49" s="188"/>
      <c r="R49" s="189"/>
    </row>
    <row r="50" spans="1:18" ht="16.5" customHeight="1">
      <c r="A50" s="181"/>
      <c r="B50" s="181"/>
      <c r="C50" s="181"/>
      <c r="D50" s="181"/>
      <c r="E50" s="181"/>
      <c r="F50" s="181"/>
      <c r="G50" s="188"/>
      <c r="H50" s="189"/>
      <c r="I50" s="188"/>
      <c r="J50" s="189"/>
      <c r="K50" s="188"/>
      <c r="L50" s="189"/>
      <c r="M50" s="188"/>
      <c r="N50" s="189"/>
      <c r="O50" s="188"/>
      <c r="P50" s="189"/>
      <c r="Q50" s="188"/>
      <c r="R50" s="189"/>
    </row>
    <row r="51" spans="1:18" ht="17.25" customHeight="1">
      <c r="A51" s="178"/>
      <c r="B51" s="178"/>
      <c r="C51" s="178"/>
      <c r="D51" s="178"/>
      <c r="E51" s="178"/>
      <c r="F51" s="178"/>
      <c r="G51" s="190"/>
      <c r="H51" s="190"/>
      <c r="I51" s="179"/>
      <c r="J51" s="190"/>
      <c r="K51" s="179"/>
      <c r="L51" s="190"/>
      <c r="M51" s="179"/>
      <c r="N51" s="190"/>
      <c r="O51" s="190"/>
      <c r="P51" s="190"/>
      <c r="Q51" s="190"/>
      <c r="R51" s="190"/>
    </row>
    <row r="52" spans="1:18" ht="16.5" customHeight="1">
      <c r="A52" s="174"/>
      <c r="B52" s="174"/>
      <c r="C52" s="174"/>
      <c r="D52" s="174"/>
      <c r="E52" s="174"/>
      <c r="F52" s="174"/>
      <c r="G52" s="190"/>
      <c r="H52" s="190"/>
      <c r="I52" s="179"/>
      <c r="J52" s="190"/>
      <c r="K52" s="179"/>
      <c r="L52" s="190"/>
      <c r="M52" s="179"/>
      <c r="N52" s="190"/>
      <c r="O52" s="190"/>
      <c r="P52" s="190"/>
      <c r="Q52" s="190"/>
      <c r="R52" s="190"/>
    </row>
    <row r="53" spans="1:18" ht="17.25" customHeight="1">
      <c r="A53" s="181"/>
      <c r="B53" s="181"/>
      <c r="C53" s="181"/>
      <c r="D53" s="181"/>
      <c r="E53" s="181"/>
      <c r="F53" s="181"/>
      <c r="G53" s="190"/>
      <c r="H53" s="190"/>
      <c r="I53" s="188"/>
      <c r="J53" s="189"/>
      <c r="K53" s="188"/>
      <c r="L53" s="189"/>
      <c r="M53" s="188"/>
      <c r="N53" s="189"/>
      <c r="O53" s="190"/>
      <c r="P53" s="190"/>
      <c r="Q53" s="190"/>
      <c r="R53" s="190"/>
    </row>
    <row r="54" spans="1:18" ht="16.5" customHeight="1">
      <c r="A54" s="181"/>
      <c r="B54" s="181"/>
      <c r="C54" s="181"/>
      <c r="D54" s="181"/>
      <c r="E54" s="181"/>
      <c r="F54" s="181"/>
      <c r="G54" s="190"/>
      <c r="H54" s="190"/>
      <c r="I54" s="188"/>
      <c r="J54" s="189"/>
      <c r="K54" s="188"/>
      <c r="L54" s="189"/>
      <c r="M54" s="188"/>
      <c r="N54" s="189"/>
      <c r="O54" s="190"/>
      <c r="P54" s="190"/>
      <c r="Q54" s="190"/>
      <c r="R54" s="190"/>
    </row>
    <row r="55" spans="1:18" ht="16.5" customHeight="1">
      <c r="A55" s="174"/>
      <c r="B55" s="174"/>
      <c r="C55" s="174"/>
      <c r="D55" s="174"/>
      <c r="E55" s="174"/>
      <c r="F55" s="174"/>
      <c r="G55" s="190"/>
      <c r="H55" s="190"/>
      <c r="I55" s="179"/>
      <c r="J55" s="190"/>
      <c r="K55" s="179"/>
      <c r="L55" s="190"/>
      <c r="M55" s="179"/>
      <c r="N55" s="190"/>
      <c r="O55" s="190"/>
      <c r="P55" s="190"/>
      <c r="Q55" s="190"/>
      <c r="R55" s="190"/>
    </row>
    <row r="56" spans="1:18" ht="17.25" customHeight="1">
      <c r="A56" s="181"/>
      <c r="B56" s="181"/>
      <c r="C56" s="181"/>
      <c r="D56" s="181"/>
      <c r="E56" s="181"/>
      <c r="F56" s="181"/>
      <c r="G56" s="190"/>
      <c r="H56" s="190"/>
      <c r="I56" s="188"/>
      <c r="J56" s="189"/>
      <c r="K56" s="188"/>
      <c r="L56" s="189"/>
      <c r="M56" s="188"/>
      <c r="N56" s="189"/>
      <c r="O56" s="190"/>
      <c r="P56" s="190"/>
      <c r="Q56" s="190"/>
      <c r="R56" s="190"/>
    </row>
    <row r="57" spans="1:18" ht="16.5" customHeight="1">
      <c r="A57" s="181"/>
      <c r="B57" s="181"/>
      <c r="C57" s="181"/>
      <c r="D57" s="181"/>
      <c r="E57" s="181"/>
      <c r="F57" s="181"/>
      <c r="G57" s="190"/>
      <c r="H57" s="190"/>
      <c r="I57" s="188"/>
      <c r="J57" s="189"/>
      <c r="K57" s="188"/>
      <c r="L57" s="189"/>
      <c r="M57" s="188"/>
      <c r="N57" s="189"/>
      <c r="O57" s="190"/>
      <c r="P57" s="190"/>
      <c r="Q57" s="190"/>
      <c r="R57" s="190"/>
    </row>
    <row r="58" spans="1:18" ht="16.5" customHeight="1">
      <c r="A58" s="174"/>
      <c r="B58" s="174"/>
      <c r="C58" s="174"/>
      <c r="D58" s="174"/>
      <c r="E58" s="174"/>
      <c r="F58" s="174"/>
      <c r="G58" s="190"/>
      <c r="H58" s="190"/>
      <c r="I58" s="179"/>
      <c r="J58" s="190"/>
      <c r="K58" s="179"/>
      <c r="L58" s="190"/>
      <c r="M58" s="179"/>
      <c r="N58" s="190"/>
      <c r="O58" s="190"/>
      <c r="P58" s="190"/>
      <c r="Q58" s="190"/>
      <c r="R58" s="190"/>
    </row>
    <row r="59" spans="1:18" ht="17.25" customHeight="1">
      <c r="A59" s="181"/>
      <c r="B59" s="181"/>
      <c r="C59" s="181"/>
      <c r="D59" s="181"/>
      <c r="E59" s="181"/>
      <c r="F59" s="181"/>
      <c r="G59" s="190"/>
      <c r="H59" s="190"/>
      <c r="I59" s="188"/>
      <c r="J59" s="189"/>
      <c r="K59" s="188"/>
      <c r="L59" s="189"/>
      <c r="M59" s="188"/>
      <c r="N59" s="189"/>
      <c r="O59" s="190"/>
      <c r="P59" s="190"/>
      <c r="Q59" s="190"/>
      <c r="R59" s="190"/>
    </row>
    <row r="60" spans="1:18" ht="16.5" customHeight="1">
      <c r="A60" s="181"/>
      <c r="B60" s="181"/>
      <c r="C60" s="181"/>
      <c r="D60" s="181"/>
      <c r="E60" s="181"/>
      <c r="F60" s="181"/>
      <c r="G60" s="190"/>
      <c r="H60" s="190"/>
      <c r="I60" s="188"/>
      <c r="J60" s="189"/>
      <c r="K60" s="188"/>
      <c r="L60" s="189"/>
      <c r="M60" s="188"/>
      <c r="N60" s="189"/>
      <c r="O60" s="190"/>
      <c r="P60" s="190"/>
      <c r="Q60" s="190"/>
      <c r="R60" s="190"/>
    </row>
    <row r="61" spans="1:18" ht="17.25" customHeight="1">
      <c r="A61" s="174"/>
      <c r="B61" s="174"/>
      <c r="C61" s="174"/>
      <c r="D61" s="174"/>
      <c r="E61" s="174"/>
      <c r="F61" s="174"/>
      <c r="G61" s="174"/>
      <c r="H61" s="174"/>
      <c r="I61" s="174"/>
      <c r="J61" s="174"/>
      <c r="K61" s="174"/>
      <c r="L61" s="174"/>
      <c r="M61" s="174"/>
      <c r="N61" s="174"/>
      <c r="O61" s="174"/>
      <c r="P61" s="188"/>
      <c r="Q61" s="189"/>
      <c r="R61" s="179"/>
    </row>
    <row r="62" spans="1:18" ht="16.5" customHeight="1">
      <c r="A62" s="178"/>
      <c r="B62" s="178"/>
      <c r="C62" s="178"/>
      <c r="D62" s="178"/>
      <c r="E62" s="178"/>
      <c r="F62" s="178"/>
      <c r="G62" s="178"/>
      <c r="H62" s="178"/>
      <c r="I62" s="178"/>
      <c r="J62" s="178"/>
      <c r="K62" s="178"/>
      <c r="L62" s="178"/>
      <c r="M62" s="178"/>
      <c r="N62" s="178"/>
      <c r="O62" s="178"/>
      <c r="P62" s="188"/>
      <c r="Q62" s="189"/>
      <c r="R62" s="179"/>
    </row>
    <row r="63" spans="1:18" ht="17.25" customHeight="1">
      <c r="A63" s="174"/>
      <c r="B63" s="174"/>
      <c r="C63" s="174"/>
      <c r="D63" s="174"/>
      <c r="E63" s="174"/>
      <c r="F63" s="174"/>
      <c r="G63" s="174"/>
      <c r="H63" s="174"/>
      <c r="I63" s="174"/>
      <c r="J63" s="174"/>
      <c r="K63" s="174"/>
      <c r="L63" s="174"/>
      <c r="M63" s="174"/>
      <c r="N63" s="174"/>
      <c r="O63" s="174"/>
      <c r="P63" s="188"/>
      <c r="Q63" s="189"/>
      <c r="R63" s="179"/>
    </row>
    <row r="64" spans="1:18" ht="16.5" customHeight="1">
      <c r="A64" s="178"/>
      <c r="B64" s="178"/>
      <c r="C64" s="178"/>
      <c r="D64" s="178"/>
      <c r="E64" s="178"/>
      <c r="F64" s="178"/>
      <c r="G64" s="178"/>
      <c r="H64" s="178"/>
      <c r="I64" s="178"/>
      <c r="J64" s="178"/>
      <c r="K64" s="178"/>
      <c r="L64" s="178"/>
      <c r="M64" s="178"/>
      <c r="N64" s="178"/>
      <c r="O64" s="178"/>
      <c r="P64" s="188"/>
      <c r="Q64" s="189"/>
      <c r="R64" s="179"/>
    </row>
    <row r="65" spans="1:18" ht="12.75">
      <c r="A65" s="187"/>
      <c r="B65" s="187"/>
      <c r="C65" s="187"/>
      <c r="D65" s="187"/>
      <c r="E65" s="187"/>
      <c r="F65" s="187"/>
      <c r="G65" s="187"/>
      <c r="H65" s="187"/>
      <c r="I65" s="187"/>
      <c r="J65" s="187"/>
      <c r="K65" s="187"/>
      <c r="L65" s="187"/>
      <c r="M65" s="187"/>
      <c r="N65" s="187"/>
      <c r="O65" s="187"/>
      <c r="P65" s="187"/>
      <c r="Q65" s="187"/>
      <c r="R65" s="187"/>
    </row>
    <row r="66" spans="1:18" ht="12.75">
      <c r="A66" s="187"/>
      <c r="B66" s="187"/>
      <c r="C66" s="187"/>
      <c r="D66" s="187"/>
      <c r="E66" s="187"/>
      <c r="F66" s="187"/>
      <c r="G66" s="187"/>
      <c r="H66" s="187"/>
      <c r="I66" s="187"/>
      <c r="J66" s="187"/>
      <c r="K66" s="187"/>
      <c r="L66" s="187"/>
      <c r="M66" s="187"/>
      <c r="N66" s="187"/>
      <c r="O66" s="187"/>
      <c r="P66" s="187"/>
      <c r="Q66" s="187"/>
      <c r="R66" s="187"/>
    </row>
    <row r="67" spans="1:18" ht="14.25">
      <c r="A67" s="191"/>
      <c r="B67" s="192"/>
      <c r="C67" s="192"/>
      <c r="D67" s="192"/>
      <c r="E67" s="192"/>
      <c r="F67" s="192"/>
      <c r="G67" s="192"/>
      <c r="H67" s="192"/>
      <c r="I67" s="192"/>
      <c r="J67" s="192"/>
      <c r="K67" s="192"/>
      <c r="L67" s="192"/>
      <c r="M67" s="192"/>
      <c r="N67" s="192"/>
      <c r="O67" s="192"/>
      <c r="P67" s="192"/>
      <c r="Q67" s="192"/>
      <c r="R67" s="192"/>
    </row>
    <row r="68" spans="1:18" ht="15">
      <c r="A68" s="193"/>
      <c r="B68" s="193"/>
      <c r="C68" s="193"/>
      <c r="D68" s="193"/>
      <c r="E68" s="193"/>
      <c r="F68" s="193"/>
      <c r="G68" s="193"/>
      <c r="H68" s="193"/>
      <c r="I68" s="193"/>
      <c r="J68" s="193"/>
      <c r="K68" s="193"/>
      <c r="L68" s="193"/>
      <c r="M68" s="193"/>
      <c r="N68" s="193"/>
      <c r="O68" s="193"/>
      <c r="P68" s="193"/>
      <c r="Q68" s="193"/>
      <c r="R68" s="193"/>
    </row>
    <row r="69" spans="1:18" ht="14.25">
      <c r="A69" s="191"/>
      <c r="B69" s="191"/>
      <c r="C69" s="191"/>
      <c r="D69" s="191"/>
      <c r="E69" s="191"/>
      <c r="F69" s="191"/>
      <c r="G69" s="191"/>
      <c r="H69" s="191"/>
      <c r="I69" s="191"/>
      <c r="J69" s="191"/>
      <c r="K69" s="191"/>
      <c r="L69" s="191"/>
      <c r="M69" s="191"/>
      <c r="N69" s="191"/>
      <c r="O69" s="191"/>
      <c r="P69" s="191"/>
      <c r="Q69" s="191"/>
      <c r="R69" s="191"/>
    </row>
    <row r="70" spans="1:18" ht="14.25">
      <c r="A70" s="191"/>
      <c r="B70" s="191"/>
      <c r="C70" s="191"/>
      <c r="D70" s="191"/>
      <c r="E70" s="191"/>
      <c r="F70" s="191"/>
      <c r="G70" s="191"/>
      <c r="H70" s="191"/>
      <c r="I70" s="191"/>
      <c r="J70" s="191"/>
      <c r="K70" s="191"/>
      <c r="L70" s="191"/>
      <c r="M70" s="191"/>
      <c r="N70" s="191"/>
      <c r="O70" s="191"/>
      <c r="P70" s="191"/>
      <c r="Q70" s="191"/>
      <c r="R70" s="191"/>
    </row>
    <row r="71" spans="1:18" ht="14.25">
      <c r="A71" s="191"/>
      <c r="B71" s="191"/>
      <c r="C71" s="191"/>
      <c r="D71" s="191"/>
      <c r="E71" s="191"/>
      <c r="F71" s="191"/>
      <c r="G71" s="191"/>
      <c r="H71" s="191"/>
      <c r="I71" s="191"/>
      <c r="J71" s="191"/>
      <c r="K71" s="191"/>
      <c r="L71" s="191"/>
      <c r="M71" s="191"/>
      <c r="N71" s="191"/>
      <c r="O71" s="191"/>
      <c r="P71" s="191"/>
      <c r="Q71" s="191"/>
      <c r="R71" s="191"/>
    </row>
    <row r="72" spans="1:18" ht="12.75">
      <c r="A72" s="174"/>
      <c r="B72" s="174"/>
      <c r="C72" s="174"/>
      <c r="D72" s="174"/>
      <c r="E72" s="174"/>
      <c r="F72" s="174"/>
      <c r="G72" s="175"/>
      <c r="H72" s="175"/>
      <c r="I72" s="175"/>
      <c r="J72" s="175"/>
      <c r="K72" s="175"/>
      <c r="L72" s="175"/>
      <c r="M72" s="175"/>
      <c r="N72" s="175"/>
      <c r="O72" s="175"/>
      <c r="P72" s="175"/>
      <c r="Q72" s="175"/>
      <c r="R72" s="175"/>
    </row>
    <row r="73" spans="1:18" ht="12.75">
      <c r="A73" s="175"/>
      <c r="B73" s="175"/>
      <c r="C73" s="175"/>
      <c r="D73" s="175"/>
      <c r="E73" s="175"/>
      <c r="F73" s="175"/>
      <c r="G73" s="175"/>
      <c r="H73" s="175"/>
      <c r="I73" s="175"/>
      <c r="J73" s="175"/>
      <c r="K73" s="175"/>
      <c r="L73" s="175"/>
      <c r="M73" s="175"/>
      <c r="N73" s="175"/>
      <c r="O73" s="175"/>
      <c r="P73" s="175"/>
      <c r="Q73" s="175"/>
      <c r="R73" s="175"/>
    </row>
    <row r="74" spans="1:18" ht="17.25" customHeight="1">
      <c r="A74" s="174"/>
      <c r="B74" s="174"/>
      <c r="C74" s="174"/>
      <c r="D74" s="174"/>
      <c r="E74" s="174"/>
      <c r="F74" s="174"/>
      <c r="G74" s="175"/>
      <c r="H74" s="175"/>
      <c r="I74" s="175"/>
      <c r="J74" s="175"/>
      <c r="K74" s="175"/>
      <c r="L74" s="175"/>
      <c r="M74" s="175"/>
      <c r="N74" s="175"/>
      <c r="O74" s="175"/>
      <c r="P74" s="175"/>
      <c r="Q74" s="175"/>
      <c r="R74" s="175"/>
    </row>
    <row r="75" spans="1:18" ht="12.75">
      <c r="A75" s="174"/>
      <c r="B75" s="174"/>
      <c r="C75" s="174"/>
      <c r="D75" s="174"/>
      <c r="E75" s="174"/>
      <c r="F75" s="174"/>
      <c r="G75" s="176"/>
      <c r="H75" s="177"/>
      <c r="I75" s="176"/>
      <c r="J75" s="177"/>
      <c r="K75" s="176"/>
      <c r="L75" s="177"/>
      <c r="M75" s="176"/>
      <c r="N75" s="177"/>
      <c r="O75" s="176"/>
      <c r="P75" s="177"/>
      <c r="Q75" s="176"/>
      <c r="R75" s="177"/>
    </row>
    <row r="76" spans="1:18" ht="12.75">
      <c r="A76" s="178"/>
      <c r="B76" s="178"/>
      <c r="C76" s="178"/>
      <c r="D76" s="178"/>
      <c r="E76" s="178"/>
      <c r="F76" s="178"/>
      <c r="G76" s="179"/>
      <c r="H76" s="180"/>
      <c r="I76" s="179"/>
      <c r="J76" s="180"/>
      <c r="K76" s="179"/>
      <c r="L76" s="180"/>
      <c r="M76" s="179"/>
      <c r="N76" s="180"/>
      <c r="O76" s="179"/>
      <c r="P76" s="180"/>
      <c r="Q76" s="179"/>
      <c r="R76" s="180"/>
    </row>
    <row r="77" spans="1:18" ht="12.75">
      <c r="A77" s="181"/>
      <c r="B77" s="181"/>
      <c r="C77" s="181"/>
      <c r="D77" s="181"/>
      <c r="E77" s="181"/>
      <c r="F77" s="181"/>
      <c r="G77" s="194"/>
      <c r="H77" s="189"/>
      <c r="I77" s="194"/>
      <c r="J77" s="189"/>
      <c r="K77" s="194"/>
      <c r="L77" s="189"/>
      <c r="M77" s="194"/>
      <c r="N77" s="189"/>
      <c r="O77" s="194"/>
      <c r="P77" s="189"/>
      <c r="Q77" s="194"/>
      <c r="R77" s="189"/>
    </row>
    <row r="78" spans="1:18" ht="12.75">
      <c r="A78" s="181"/>
      <c r="B78" s="181"/>
      <c r="C78" s="181"/>
      <c r="D78" s="181"/>
      <c r="E78" s="181"/>
      <c r="F78" s="181"/>
      <c r="G78" s="194"/>
      <c r="H78" s="189"/>
      <c r="I78" s="194"/>
      <c r="J78" s="189"/>
      <c r="K78" s="194"/>
      <c r="L78" s="189"/>
      <c r="M78" s="194"/>
      <c r="N78" s="189"/>
      <c r="O78" s="194"/>
      <c r="P78" s="189"/>
      <c r="Q78" s="194"/>
      <c r="R78" s="189"/>
    </row>
    <row r="79" spans="1:18" ht="12.75">
      <c r="A79" s="178"/>
      <c r="B79" s="178"/>
      <c r="C79" s="178"/>
      <c r="D79" s="178"/>
      <c r="E79" s="178"/>
      <c r="F79" s="178"/>
      <c r="G79" s="179"/>
      <c r="H79" s="195"/>
      <c r="I79" s="179"/>
      <c r="J79" s="195"/>
      <c r="K79" s="179"/>
      <c r="L79" s="195"/>
      <c r="M79" s="179"/>
      <c r="N79" s="195"/>
      <c r="O79" s="179"/>
      <c r="P79" s="195"/>
      <c r="Q79" s="179"/>
      <c r="R79" s="195"/>
    </row>
    <row r="80" spans="1:18" ht="12.75">
      <c r="A80" s="181"/>
      <c r="B80" s="181"/>
      <c r="C80" s="181"/>
      <c r="D80" s="181"/>
      <c r="E80" s="181"/>
      <c r="F80" s="181"/>
      <c r="G80" s="194"/>
      <c r="H80" s="189"/>
      <c r="I80" s="188"/>
      <c r="J80" s="189"/>
      <c r="K80" s="188"/>
      <c r="L80" s="189"/>
      <c r="M80" s="195"/>
      <c r="N80" s="189"/>
      <c r="O80" s="188"/>
      <c r="P80" s="189"/>
      <c r="Q80" s="188"/>
      <c r="R80" s="189"/>
    </row>
    <row r="81" spans="1:18" ht="12.75">
      <c r="A81" s="181"/>
      <c r="B81" s="181"/>
      <c r="C81" s="181"/>
      <c r="D81" s="181"/>
      <c r="E81" s="181"/>
      <c r="F81" s="181"/>
      <c r="G81" s="194"/>
      <c r="H81" s="189"/>
      <c r="I81" s="188"/>
      <c r="J81" s="189"/>
      <c r="K81" s="188"/>
      <c r="L81" s="189"/>
      <c r="M81" s="188"/>
      <c r="N81" s="189"/>
      <c r="O81" s="188"/>
      <c r="P81" s="189"/>
      <c r="Q81" s="188"/>
      <c r="R81" s="189"/>
    </row>
    <row r="82" spans="1:18" ht="12.75">
      <c r="A82" s="178"/>
      <c r="B82" s="178"/>
      <c r="C82" s="178"/>
      <c r="D82" s="178"/>
      <c r="E82" s="178"/>
      <c r="F82" s="178"/>
      <c r="G82" s="179"/>
      <c r="H82" s="174"/>
      <c r="I82" s="179"/>
      <c r="J82" s="174"/>
      <c r="K82" s="179"/>
      <c r="L82" s="174"/>
      <c r="M82" s="179"/>
      <c r="N82" s="174"/>
      <c r="O82" s="179"/>
      <c r="P82" s="174"/>
      <c r="Q82" s="179"/>
      <c r="R82" s="174"/>
    </row>
    <row r="83" spans="1:18" ht="12.75">
      <c r="A83" s="187"/>
      <c r="B83" s="187"/>
      <c r="C83" s="187"/>
      <c r="D83" s="187"/>
      <c r="E83" s="187"/>
      <c r="F83" s="187"/>
      <c r="G83" s="179"/>
      <c r="H83" s="174"/>
      <c r="I83" s="179"/>
      <c r="J83" s="174"/>
      <c r="K83" s="179"/>
      <c r="L83" s="174"/>
      <c r="M83" s="179"/>
      <c r="N83" s="174"/>
      <c r="O83" s="179"/>
      <c r="P83" s="174"/>
      <c r="Q83" s="179"/>
      <c r="R83" s="174"/>
    </row>
    <row r="84" spans="1:18" ht="12.75">
      <c r="A84" s="181"/>
      <c r="B84" s="181"/>
      <c r="C84" s="181"/>
      <c r="D84" s="181"/>
      <c r="E84" s="181"/>
      <c r="F84" s="181"/>
      <c r="G84" s="188"/>
      <c r="H84" s="189"/>
      <c r="I84" s="188"/>
      <c r="J84" s="189"/>
      <c r="K84" s="188"/>
      <c r="L84" s="189"/>
      <c r="M84" s="188"/>
      <c r="N84" s="189"/>
      <c r="O84" s="188"/>
      <c r="P84" s="189"/>
      <c r="Q84" s="188"/>
      <c r="R84" s="189"/>
    </row>
    <row r="85" spans="1:18" ht="12.75">
      <c r="A85" s="181"/>
      <c r="B85" s="181"/>
      <c r="C85" s="181"/>
      <c r="D85" s="181"/>
      <c r="E85" s="181"/>
      <c r="F85" s="181"/>
      <c r="G85" s="188"/>
      <c r="H85" s="189"/>
      <c r="I85" s="188"/>
      <c r="J85" s="189"/>
      <c r="K85" s="188"/>
      <c r="L85" s="189"/>
      <c r="M85" s="188"/>
      <c r="N85" s="189"/>
      <c r="O85" s="188"/>
      <c r="P85" s="189"/>
      <c r="Q85" s="188"/>
      <c r="R85" s="189"/>
    </row>
    <row r="86" spans="1:18" ht="12.75">
      <c r="A86" s="178"/>
      <c r="B86" s="178"/>
      <c r="C86" s="178"/>
      <c r="D86" s="178"/>
      <c r="E86" s="178"/>
      <c r="F86" s="178"/>
      <c r="G86" s="190"/>
      <c r="H86" s="190"/>
      <c r="I86" s="179"/>
      <c r="J86" s="190"/>
      <c r="K86" s="179"/>
      <c r="L86" s="190"/>
      <c r="M86" s="179"/>
      <c r="N86" s="190"/>
      <c r="O86" s="190"/>
      <c r="P86" s="190"/>
      <c r="Q86" s="190"/>
      <c r="R86" s="190"/>
    </row>
    <row r="87" spans="1:18" ht="12.75">
      <c r="A87" s="174"/>
      <c r="B87" s="174"/>
      <c r="C87" s="174"/>
      <c r="D87" s="174"/>
      <c r="E87" s="174"/>
      <c r="F87" s="174"/>
      <c r="G87" s="190"/>
      <c r="H87" s="190"/>
      <c r="I87" s="179"/>
      <c r="J87" s="190"/>
      <c r="K87" s="179"/>
      <c r="L87" s="190"/>
      <c r="M87" s="179"/>
      <c r="N87" s="190"/>
      <c r="O87" s="190"/>
      <c r="P87" s="190"/>
      <c r="Q87" s="190"/>
      <c r="R87" s="190"/>
    </row>
    <row r="88" spans="1:18" ht="12.75">
      <c r="A88" s="181"/>
      <c r="B88" s="181"/>
      <c r="C88" s="181"/>
      <c r="D88" s="181"/>
      <c r="E88" s="181"/>
      <c r="F88" s="181"/>
      <c r="G88" s="190"/>
      <c r="H88" s="190"/>
      <c r="I88" s="188"/>
      <c r="J88" s="189"/>
      <c r="K88" s="188"/>
      <c r="L88" s="189"/>
      <c r="M88" s="188"/>
      <c r="N88" s="189"/>
      <c r="O88" s="190"/>
      <c r="P88" s="190"/>
      <c r="Q88" s="190"/>
      <c r="R88" s="190"/>
    </row>
    <row r="89" spans="1:18" ht="12.75">
      <c r="A89" s="181"/>
      <c r="B89" s="181"/>
      <c r="C89" s="181"/>
      <c r="D89" s="181"/>
      <c r="E89" s="181"/>
      <c r="F89" s="181"/>
      <c r="G89" s="190"/>
      <c r="H89" s="190"/>
      <c r="I89" s="188"/>
      <c r="J89" s="189"/>
      <c r="K89" s="188"/>
      <c r="L89" s="189"/>
      <c r="M89" s="188"/>
      <c r="N89" s="189"/>
      <c r="O89" s="190"/>
      <c r="P89" s="190"/>
      <c r="Q89" s="190"/>
      <c r="R89" s="190"/>
    </row>
    <row r="90" spans="1:18" ht="12.75">
      <c r="A90" s="174"/>
      <c r="B90" s="174"/>
      <c r="C90" s="174"/>
      <c r="D90" s="174"/>
      <c r="E90" s="174"/>
      <c r="F90" s="174"/>
      <c r="G90" s="190"/>
      <c r="H90" s="190"/>
      <c r="I90" s="179"/>
      <c r="J90" s="190"/>
      <c r="K90" s="179"/>
      <c r="L90" s="190"/>
      <c r="M90" s="179"/>
      <c r="N90" s="190"/>
      <c r="O90" s="190"/>
      <c r="P90" s="190"/>
      <c r="Q90" s="190"/>
      <c r="R90" s="190"/>
    </row>
    <row r="91" spans="1:18" ht="12.75">
      <c r="A91" s="181"/>
      <c r="B91" s="181"/>
      <c r="C91" s="181"/>
      <c r="D91" s="181"/>
      <c r="E91" s="181"/>
      <c r="F91" s="181"/>
      <c r="G91" s="190"/>
      <c r="H91" s="190"/>
      <c r="I91" s="188"/>
      <c r="J91" s="189"/>
      <c r="K91" s="188"/>
      <c r="L91" s="189"/>
      <c r="M91" s="188"/>
      <c r="N91" s="189"/>
      <c r="O91" s="190"/>
      <c r="P91" s="190"/>
      <c r="Q91" s="190"/>
      <c r="R91" s="190"/>
    </row>
    <row r="92" spans="1:18" ht="12.75">
      <c r="A92" s="181"/>
      <c r="B92" s="181"/>
      <c r="C92" s="181"/>
      <c r="D92" s="181"/>
      <c r="E92" s="181"/>
      <c r="F92" s="181"/>
      <c r="G92" s="190"/>
      <c r="H92" s="190"/>
      <c r="I92" s="188"/>
      <c r="J92" s="189"/>
      <c r="K92" s="188"/>
      <c r="L92" s="189"/>
      <c r="M92" s="188"/>
      <c r="N92" s="189"/>
      <c r="O92" s="190"/>
      <c r="P92" s="190"/>
      <c r="Q92" s="190"/>
      <c r="R92" s="190"/>
    </row>
    <row r="93" spans="1:18" ht="12.75">
      <c r="A93" s="174"/>
      <c r="B93" s="174"/>
      <c r="C93" s="174"/>
      <c r="D93" s="174"/>
      <c r="E93" s="174"/>
      <c r="F93" s="174"/>
      <c r="G93" s="190"/>
      <c r="H93" s="190"/>
      <c r="I93" s="179"/>
      <c r="J93" s="190"/>
      <c r="K93" s="179"/>
      <c r="L93" s="190"/>
      <c r="M93" s="179"/>
      <c r="N93" s="190"/>
      <c r="O93" s="190"/>
      <c r="P93" s="190"/>
      <c r="Q93" s="190"/>
      <c r="R93" s="190"/>
    </row>
    <row r="94" spans="1:18" ht="12.75">
      <c r="A94" s="181"/>
      <c r="B94" s="181"/>
      <c r="C94" s="181"/>
      <c r="D94" s="181"/>
      <c r="E94" s="181"/>
      <c r="F94" s="181"/>
      <c r="G94" s="190"/>
      <c r="H94" s="190"/>
      <c r="I94" s="188"/>
      <c r="J94" s="189"/>
      <c r="K94" s="188"/>
      <c r="L94" s="189"/>
      <c r="M94" s="188"/>
      <c r="N94" s="189"/>
      <c r="O94" s="190"/>
      <c r="P94" s="190"/>
      <c r="Q94" s="190"/>
      <c r="R94" s="190"/>
    </row>
    <row r="95" spans="1:18" ht="12.75">
      <c r="A95" s="181"/>
      <c r="B95" s="181"/>
      <c r="C95" s="181"/>
      <c r="D95" s="181"/>
      <c r="E95" s="181"/>
      <c r="F95" s="181"/>
      <c r="G95" s="190"/>
      <c r="H95" s="190"/>
      <c r="I95" s="188"/>
      <c r="J95" s="189"/>
      <c r="K95" s="188"/>
      <c r="L95" s="189"/>
      <c r="M95" s="188"/>
      <c r="N95" s="189"/>
      <c r="O95" s="190"/>
      <c r="P95" s="190"/>
      <c r="Q95" s="190"/>
      <c r="R95" s="190"/>
    </row>
    <row r="96" spans="1:18" ht="12.75">
      <c r="A96" s="174"/>
      <c r="B96" s="174"/>
      <c r="C96" s="174"/>
      <c r="D96" s="174"/>
      <c r="E96" s="174"/>
      <c r="F96" s="174"/>
      <c r="G96" s="190"/>
      <c r="H96" s="190"/>
      <c r="I96" s="190"/>
      <c r="J96" s="190"/>
      <c r="K96" s="190"/>
      <c r="L96" s="190"/>
      <c r="M96" s="190"/>
      <c r="N96" s="190"/>
      <c r="O96" s="190"/>
      <c r="P96" s="190"/>
      <c r="Q96" s="190"/>
      <c r="R96" s="190"/>
    </row>
    <row r="97" spans="1:18" ht="12.75">
      <c r="A97" s="178"/>
      <c r="B97" s="178"/>
      <c r="C97" s="178"/>
      <c r="D97" s="178"/>
      <c r="E97" s="178"/>
      <c r="F97" s="178"/>
      <c r="G97" s="190"/>
      <c r="H97" s="190"/>
      <c r="I97" s="190"/>
      <c r="J97" s="190"/>
      <c r="K97" s="190"/>
      <c r="L97" s="190"/>
      <c r="M97" s="190"/>
      <c r="N97" s="190"/>
      <c r="O97" s="190"/>
      <c r="P97" s="190"/>
      <c r="Q97" s="190"/>
      <c r="R97" s="190"/>
    </row>
    <row r="98" spans="1:18" ht="12.75">
      <c r="A98" s="181"/>
      <c r="B98" s="181"/>
      <c r="C98" s="181"/>
      <c r="D98" s="181"/>
      <c r="E98" s="181"/>
      <c r="F98" s="181"/>
      <c r="G98" s="190"/>
      <c r="H98" s="190"/>
      <c r="I98" s="190"/>
      <c r="J98" s="190"/>
      <c r="K98" s="190"/>
      <c r="L98" s="190"/>
      <c r="M98" s="190"/>
      <c r="N98" s="190"/>
      <c r="O98" s="190"/>
      <c r="P98" s="190"/>
      <c r="Q98" s="190"/>
      <c r="R98" s="190"/>
    </row>
    <row r="99" spans="1:18" ht="12.75">
      <c r="A99" s="187"/>
      <c r="B99" s="187"/>
      <c r="C99" s="187"/>
      <c r="D99" s="187"/>
      <c r="E99" s="187"/>
      <c r="F99" s="187"/>
      <c r="G99" s="187"/>
      <c r="H99" s="187"/>
      <c r="I99" s="187"/>
      <c r="J99" s="187"/>
      <c r="K99" s="187"/>
      <c r="L99" s="187"/>
      <c r="M99" s="187"/>
      <c r="N99" s="187"/>
      <c r="O99" s="187"/>
      <c r="P99" s="187"/>
      <c r="Q99" s="187"/>
      <c r="R99" s="187"/>
    </row>
    <row r="100" spans="1:18" ht="12.75">
      <c r="A100" s="187"/>
      <c r="B100" s="187"/>
      <c r="C100" s="187"/>
      <c r="D100" s="187"/>
      <c r="E100" s="187"/>
      <c r="F100" s="187"/>
      <c r="G100" s="187"/>
      <c r="H100" s="187"/>
      <c r="I100" s="187"/>
      <c r="J100" s="187"/>
      <c r="K100" s="187"/>
      <c r="L100" s="187"/>
      <c r="M100" s="187"/>
      <c r="N100" s="187"/>
      <c r="O100" s="187"/>
      <c r="P100" s="187"/>
      <c r="Q100" s="187"/>
      <c r="R100" s="187"/>
    </row>
    <row r="101" spans="1:18" ht="12.75">
      <c r="A101" s="187"/>
      <c r="B101" s="187"/>
      <c r="C101" s="187"/>
      <c r="D101" s="187"/>
      <c r="E101" s="187"/>
      <c r="F101" s="187"/>
      <c r="G101" s="187"/>
      <c r="H101" s="187"/>
      <c r="I101" s="187"/>
      <c r="J101" s="187"/>
      <c r="K101" s="187"/>
      <c r="L101" s="187"/>
      <c r="M101" s="187"/>
      <c r="N101" s="187"/>
      <c r="O101" s="187"/>
      <c r="P101" s="187"/>
      <c r="Q101" s="187"/>
      <c r="R101" s="187"/>
    </row>
    <row r="102" spans="1:18" ht="14.25">
      <c r="A102" s="191"/>
      <c r="B102" s="192"/>
      <c r="C102" s="192"/>
      <c r="D102" s="192"/>
      <c r="E102" s="192"/>
      <c r="F102" s="192"/>
      <c r="G102" s="192"/>
      <c r="H102" s="192"/>
      <c r="I102" s="192"/>
      <c r="J102" s="192"/>
      <c r="K102" s="192"/>
      <c r="L102" s="192"/>
      <c r="M102" s="192"/>
      <c r="N102" s="192"/>
      <c r="O102" s="192"/>
      <c r="P102" s="192"/>
      <c r="Q102" s="192"/>
      <c r="R102" s="192"/>
    </row>
    <row r="103" spans="1:18" ht="15">
      <c r="A103" s="193"/>
      <c r="B103" s="193"/>
      <c r="C103" s="193"/>
      <c r="D103" s="193"/>
      <c r="E103" s="193"/>
      <c r="F103" s="193"/>
      <c r="G103" s="193"/>
      <c r="H103" s="193"/>
      <c r="I103" s="193"/>
      <c r="J103" s="193"/>
      <c r="K103" s="193"/>
      <c r="L103" s="193"/>
      <c r="M103" s="193"/>
      <c r="N103" s="193"/>
      <c r="O103" s="193"/>
      <c r="P103" s="193"/>
      <c r="Q103" s="193"/>
      <c r="R103" s="193"/>
    </row>
    <row r="104" spans="1:18" ht="14.25">
      <c r="A104" s="191"/>
      <c r="B104" s="191"/>
      <c r="C104" s="191"/>
      <c r="D104" s="191"/>
      <c r="E104" s="191"/>
      <c r="F104" s="191"/>
      <c r="G104" s="191"/>
      <c r="H104" s="191"/>
      <c r="I104" s="191"/>
      <c r="J104" s="191"/>
      <c r="K104" s="191"/>
      <c r="L104" s="191"/>
      <c r="M104" s="191"/>
      <c r="N104" s="191"/>
      <c r="O104" s="191"/>
      <c r="P104" s="191"/>
      <c r="Q104" s="191"/>
      <c r="R104" s="191"/>
    </row>
    <row r="105" spans="1:18" ht="14.25">
      <c r="A105" s="191"/>
      <c r="B105" s="191"/>
      <c r="C105" s="191"/>
      <c r="D105" s="191"/>
      <c r="E105" s="191"/>
      <c r="F105" s="191"/>
      <c r="G105" s="191"/>
      <c r="H105" s="191"/>
      <c r="I105" s="191"/>
      <c r="J105" s="191"/>
      <c r="K105" s="191"/>
      <c r="L105" s="191"/>
      <c r="M105" s="191"/>
      <c r="N105" s="191"/>
      <c r="O105" s="191"/>
      <c r="P105" s="191"/>
      <c r="Q105" s="191"/>
      <c r="R105" s="191"/>
    </row>
    <row r="106" spans="1:18" ht="12.75">
      <c r="A106" s="187"/>
      <c r="B106" s="187"/>
      <c r="C106" s="187"/>
      <c r="D106" s="187"/>
      <c r="E106" s="187"/>
      <c r="F106" s="187"/>
      <c r="G106" s="187"/>
      <c r="H106" s="187"/>
      <c r="I106" s="187"/>
      <c r="J106" s="187"/>
      <c r="K106" s="187"/>
      <c r="L106" s="187"/>
      <c r="M106" s="187"/>
      <c r="N106" s="187"/>
      <c r="O106" s="187"/>
      <c r="P106" s="187"/>
      <c r="Q106" s="187"/>
      <c r="R106" s="187"/>
    </row>
    <row r="107" spans="1:18" ht="12.75">
      <c r="A107" s="174"/>
      <c r="B107" s="174"/>
      <c r="C107" s="174"/>
      <c r="D107" s="174"/>
      <c r="E107" s="174"/>
      <c r="F107" s="174"/>
      <c r="G107" s="175"/>
      <c r="H107" s="175"/>
      <c r="I107" s="175"/>
      <c r="J107" s="175"/>
      <c r="K107" s="175"/>
      <c r="L107" s="175"/>
      <c r="M107" s="175"/>
      <c r="N107" s="175"/>
      <c r="O107" s="175"/>
      <c r="P107" s="175"/>
      <c r="Q107" s="175"/>
      <c r="R107" s="175"/>
    </row>
    <row r="108" spans="1:18" ht="12.75">
      <c r="A108" s="175"/>
      <c r="B108" s="175"/>
      <c r="C108" s="175"/>
      <c r="D108" s="175"/>
      <c r="E108" s="175"/>
      <c r="F108" s="175"/>
      <c r="G108" s="175"/>
      <c r="H108" s="175"/>
      <c r="I108" s="175"/>
      <c r="J108" s="175"/>
      <c r="K108" s="175"/>
      <c r="L108" s="175"/>
      <c r="M108" s="175"/>
      <c r="N108" s="175"/>
      <c r="O108" s="175"/>
      <c r="P108" s="175"/>
      <c r="Q108" s="175"/>
      <c r="R108" s="175"/>
    </row>
    <row r="109" spans="1:18" ht="12.75">
      <c r="A109" s="174"/>
      <c r="B109" s="174"/>
      <c r="C109" s="174"/>
      <c r="D109" s="174"/>
      <c r="E109" s="174"/>
      <c r="F109" s="174"/>
      <c r="G109" s="175"/>
      <c r="H109" s="175"/>
      <c r="I109" s="175"/>
      <c r="J109" s="175"/>
      <c r="K109" s="175"/>
      <c r="L109" s="175"/>
      <c r="M109" s="175"/>
      <c r="N109" s="175"/>
      <c r="O109" s="175"/>
      <c r="P109" s="175"/>
      <c r="Q109" s="175"/>
      <c r="R109" s="175"/>
    </row>
    <row r="110" spans="1:18" ht="12.75">
      <c r="A110" s="174"/>
      <c r="B110" s="174"/>
      <c r="C110" s="174"/>
      <c r="D110" s="174"/>
      <c r="E110" s="174"/>
      <c r="F110" s="174"/>
      <c r="G110" s="176"/>
      <c r="H110" s="177"/>
      <c r="I110" s="176"/>
      <c r="J110" s="177"/>
      <c r="K110" s="176"/>
      <c r="L110" s="177"/>
      <c r="M110" s="176"/>
      <c r="N110" s="177"/>
      <c r="O110" s="176"/>
      <c r="P110" s="177"/>
      <c r="Q110" s="176"/>
      <c r="R110" s="177"/>
    </row>
    <row r="111" spans="1:18" ht="12.75">
      <c r="A111" s="178"/>
      <c r="B111" s="178"/>
      <c r="C111" s="178"/>
      <c r="D111" s="178"/>
      <c r="E111" s="178"/>
      <c r="F111" s="178"/>
      <c r="G111" s="179"/>
      <c r="H111" s="180"/>
      <c r="I111" s="179"/>
      <c r="J111" s="180"/>
      <c r="K111" s="179"/>
      <c r="L111" s="180"/>
      <c r="M111" s="179"/>
      <c r="N111" s="180"/>
      <c r="O111" s="179"/>
      <c r="P111" s="180"/>
      <c r="Q111" s="179"/>
      <c r="R111" s="180"/>
    </row>
    <row r="112" spans="1:18" ht="12.75">
      <c r="A112" s="181"/>
      <c r="B112" s="181"/>
      <c r="C112" s="181"/>
      <c r="D112" s="181"/>
      <c r="E112" s="181"/>
      <c r="F112" s="181"/>
      <c r="G112" s="182"/>
      <c r="H112" s="183"/>
      <c r="I112" s="182"/>
      <c r="J112" s="183"/>
      <c r="K112" s="182"/>
      <c r="L112" s="183"/>
      <c r="M112" s="182"/>
      <c r="N112" s="183"/>
      <c r="O112" s="182"/>
      <c r="P112" s="183"/>
      <c r="Q112" s="182"/>
      <c r="R112" s="183"/>
    </row>
    <row r="113" spans="1:18" ht="12.75">
      <c r="A113" s="181"/>
      <c r="B113" s="181"/>
      <c r="C113" s="181"/>
      <c r="D113" s="181"/>
      <c r="E113" s="181"/>
      <c r="F113" s="181"/>
      <c r="G113" s="182"/>
      <c r="H113" s="183"/>
      <c r="I113" s="182"/>
      <c r="J113" s="183"/>
      <c r="K113" s="182"/>
      <c r="L113" s="183"/>
      <c r="M113" s="182"/>
      <c r="N113" s="183"/>
      <c r="O113" s="182"/>
      <c r="P113" s="183"/>
      <c r="Q113" s="182"/>
      <c r="R113" s="183"/>
    </row>
    <row r="114" spans="1:18" ht="12.75">
      <c r="A114" s="178"/>
      <c r="B114" s="178"/>
      <c r="C114" s="178"/>
      <c r="D114" s="178"/>
      <c r="E114" s="178"/>
      <c r="F114" s="178"/>
      <c r="G114" s="179"/>
      <c r="H114" s="184"/>
      <c r="I114" s="179"/>
      <c r="J114" s="184"/>
      <c r="K114" s="179"/>
      <c r="L114" s="184"/>
      <c r="M114" s="179"/>
      <c r="N114" s="184"/>
      <c r="O114" s="179"/>
      <c r="P114" s="184"/>
      <c r="Q114" s="179"/>
      <c r="R114" s="184"/>
    </row>
    <row r="115" spans="1:18" ht="12.75">
      <c r="A115" s="181"/>
      <c r="B115" s="181"/>
      <c r="C115" s="181"/>
      <c r="D115" s="181"/>
      <c r="E115" s="181"/>
      <c r="F115" s="181"/>
      <c r="G115" s="182"/>
      <c r="H115" s="183"/>
      <c r="I115" s="185"/>
      <c r="J115" s="183"/>
      <c r="K115" s="185"/>
      <c r="L115" s="183"/>
      <c r="M115" s="185"/>
      <c r="N115" s="183"/>
      <c r="O115" s="185"/>
      <c r="P115" s="183"/>
      <c r="Q115" s="185"/>
      <c r="R115" s="183"/>
    </row>
    <row r="116" spans="1:18" ht="12.75">
      <c r="A116" s="181"/>
      <c r="B116" s="181"/>
      <c r="C116" s="181"/>
      <c r="D116" s="181"/>
      <c r="E116" s="181"/>
      <c r="F116" s="181"/>
      <c r="G116" s="182"/>
      <c r="H116" s="183"/>
      <c r="I116" s="185"/>
      <c r="J116" s="183"/>
      <c r="K116" s="185"/>
      <c r="L116" s="183"/>
      <c r="M116" s="185"/>
      <c r="N116" s="183"/>
      <c r="O116" s="185"/>
      <c r="P116" s="183"/>
      <c r="Q116" s="185"/>
      <c r="R116" s="183"/>
    </row>
    <row r="117" spans="1:18" ht="12.75">
      <c r="A117" s="178"/>
      <c r="B117" s="178"/>
      <c r="C117" s="178"/>
      <c r="D117" s="178"/>
      <c r="E117" s="178"/>
      <c r="F117" s="178"/>
      <c r="G117" s="179"/>
      <c r="H117" s="186"/>
      <c r="I117" s="179"/>
      <c r="J117" s="186"/>
      <c r="K117" s="179"/>
      <c r="L117" s="186"/>
      <c r="M117" s="179"/>
      <c r="N117" s="186"/>
      <c r="O117" s="179"/>
      <c r="P117" s="186"/>
      <c r="Q117" s="179"/>
      <c r="R117" s="186"/>
    </row>
    <row r="118" spans="1:18" ht="12.75">
      <c r="A118" s="187"/>
      <c r="B118" s="187"/>
      <c r="C118" s="187"/>
      <c r="D118" s="187"/>
      <c r="E118" s="187"/>
      <c r="F118" s="187"/>
      <c r="G118" s="179"/>
      <c r="H118" s="186"/>
      <c r="I118" s="179"/>
      <c r="J118" s="186"/>
      <c r="K118" s="179"/>
      <c r="L118" s="186"/>
      <c r="M118" s="179"/>
      <c r="N118" s="186"/>
      <c r="O118" s="179"/>
      <c r="P118" s="186"/>
      <c r="Q118" s="179"/>
      <c r="R118" s="186"/>
    </row>
    <row r="119" spans="1:18" ht="12.75">
      <c r="A119" s="181"/>
      <c r="B119" s="181"/>
      <c r="C119" s="181"/>
      <c r="D119" s="181"/>
      <c r="E119" s="181"/>
      <c r="F119" s="181"/>
      <c r="G119" s="188"/>
      <c r="H119" s="189"/>
      <c r="I119" s="188"/>
      <c r="J119" s="189"/>
      <c r="K119" s="188"/>
      <c r="L119" s="189"/>
      <c r="M119" s="188"/>
      <c r="N119" s="189"/>
      <c r="O119" s="188"/>
      <c r="P119" s="189"/>
      <c r="Q119" s="188"/>
      <c r="R119" s="189"/>
    </row>
    <row r="120" spans="1:18" ht="12.75">
      <c r="A120" s="181"/>
      <c r="B120" s="181"/>
      <c r="C120" s="181"/>
      <c r="D120" s="181"/>
      <c r="E120" s="181"/>
      <c r="F120" s="181"/>
      <c r="G120" s="188"/>
      <c r="H120" s="189"/>
      <c r="I120" s="188"/>
      <c r="J120" s="189"/>
      <c r="K120" s="188"/>
      <c r="L120" s="189"/>
      <c r="M120" s="188"/>
      <c r="N120" s="189"/>
      <c r="O120" s="188"/>
      <c r="P120" s="189"/>
      <c r="Q120" s="188"/>
      <c r="R120" s="189"/>
    </row>
    <row r="121" spans="1:18" ht="12.75">
      <c r="A121" s="178"/>
      <c r="B121" s="178"/>
      <c r="C121" s="178"/>
      <c r="D121" s="178"/>
      <c r="E121" s="178"/>
      <c r="F121" s="178"/>
      <c r="G121" s="190"/>
      <c r="H121" s="190"/>
      <c r="I121" s="179"/>
      <c r="J121" s="190"/>
      <c r="K121" s="179"/>
      <c r="L121" s="190"/>
      <c r="M121" s="179"/>
      <c r="N121" s="190"/>
      <c r="O121" s="190"/>
      <c r="P121" s="190"/>
      <c r="Q121" s="190"/>
      <c r="R121" s="190"/>
    </row>
    <row r="122" spans="1:18" ht="12.75">
      <c r="A122" s="174"/>
      <c r="B122" s="174"/>
      <c r="C122" s="174"/>
      <c r="D122" s="174"/>
      <c r="E122" s="174"/>
      <c r="F122" s="174"/>
      <c r="G122" s="190"/>
      <c r="H122" s="190"/>
      <c r="I122" s="179"/>
      <c r="J122" s="190"/>
      <c r="K122" s="179"/>
      <c r="L122" s="190"/>
      <c r="M122" s="179"/>
      <c r="N122" s="190"/>
      <c r="O122" s="190"/>
      <c r="P122" s="190"/>
      <c r="Q122" s="190"/>
      <c r="R122" s="190"/>
    </row>
    <row r="123" spans="1:18" ht="12.75">
      <c r="A123" s="181"/>
      <c r="B123" s="181"/>
      <c r="C123" s="181"/>
      <c r="D123" s="181"/>
      <c r="E123" s="181"/>
      <c r="F123" s="181"/>
      <c r="G123" s="190"/>
      <c r="H123" s="190"/>
      <c r="I123" s="188"/>
      <c r="J123" s="189"/>
      <c r="K123" s="188"/>
      <c r="L123" s="189"/>
      <c r="M123" s="188"/>
      <c r="N123" s="189"/>
      <c r="O123" s="190"/>
      <c r="P123" s="190"/>
      <c r="Q123" s="190"/>
      <c r="R123" s="190"/>
    </row>
    <row r="124" spans="1:18" ht="12.75">
      <c r="A124" s="181"/>
      <c r="B124" s="181"/>
      <c r="C124" s="181"/>
      <c r="D124" s="181"/>
      <c r="E124" s="181"/>
      <c r="F124" s="181"/>
      <c r="G124" s="190"/>
      <c r="H124" s="190"/>
      <c r="I124" s="188"/>
      <c r="J124" s="189"/>
      <c r="K124" s="188"/>
      <c r="L124" s="189"/>
      <c r="M124" s="188"/>
      <c r="N124" s="189"/>
      <c r="O124" s="190"/>
      <c r="P124" s="190"/>
      <c r="Q124" s="190"/>
      <c r="R124" s="190"/>
    </row>
    <row r="125" spans="1:18" ht="12.75">
      <c r="A125" s="174"/>
      <c r="B125" s="174"/>
      <c r="C125" s="174"/>
      <c r="D125" s="174"/>
      <c r="E125" s="174"/>
      <c r="F125" s="174"/>
      <c r="G125" s="190"/>
      <c r="H125" s="190"/>
      <c r="I125" s="179"/>
      <c r="J125" s="190"/>
      <c r="K125" s="179"/>
      <c r="L125" s="190"/>
      <c r="M125" s="179"/>
      <c r="N125" s="190"/>
      <c r="O125" s="190"/>
      <c r="P125" s="190"/>
      <c r="Q125" s="190"/>
      <c r="R125" s="190"/>
    </row>
    <row r="126" spans="1:18" ht="12.75">
      <c r="A126" s="181"/>
      <c r="B126" s="181"/>
      <c r="C126" s="181"/>
      <c r="D126" s="181"/>
      <c r="E126" s="181"/>
      <c r="F126" s="181"/>
      <c r="G126" s="190"/>
      <c r="H126" s="190"/>
      <c r="I126" s="188"/>
      <c r="J126" s="189"/>
      <c r="K126" s="188"/>
      <c r="L126" s="189"/>
      <c r="M126" s="188"/>
      <c r="N126" s="189"/>
      <c r="O126" s="190"/>
      <c r="P126" s="190"/>
      <c r="Q126" s="190"/>
      <c r="R126" s="190"/>
    </row>
    <row r="127" spans="1:18" ht="12.75">
      <c r="A127" s="181"/>
      <c r="B127" s="181"/>
      <c r="C127" s="181"/>
      <c r="D127" s="181"/>
      <c r="E127" s="181"/>
      <c r="F127" s="181"/>
      <c r="G127" s="190"/>
      <c r="H127" s="190"/>
      <c r="I127" s="188"/>
      <c r="J127" s="189"/>
      <c r="K127" s="188"/>
      <c r="L127" s="189"/>
      <c r="M127" s="188"/>
      <c r="N127" s="189"/>
      <c r="O127" s="190"/>
      <c r="P127" s="190"/>
      <c r="Q127" s="190"/>
      <c r="R127" s="190"/>
    </row>
    <row r="128" spans="1:18" ht="12.75">
      <c r="A128" s="174"/>
      <c r="B128" s="174"/>
      <c r="C128" s="174"/>
      <c r="D128" s="174"/>
      <c r="E128" s="174"/>
      <c r="F128" s="174"/>
      <c r="G128" s="190"/>
      <c r="H128" s="190"/>
      <c r="I128" s="179"/>
      <c r="J128" s="190"/>
      <c r="K128" s="179"/>
      <c r="L128" s="190"/>
      <c r="M128" s="179"/>
      <c r="N128" s="190"/>
      <c r="O128" s="190"/>
      <c r="P128" s="190"/>
      <c r="Q128" s="190"/>
      <c r="R128" s="190"/>
    </row>
    <row r="129" spans="1:18" ht="12.75">
      <c r="A129" s="181"/>
      <c r="B129" s="181"/>
      <c r="C129" s="181"/>
      <c r="D129" s="181"/>
      <c r="E129" s="181"/>
      <c r="F129" s="181"/>
      <c r="G129" s="190"/>
      <c r="H129" s="190"/>
      <c r="I129" s="188"/>
      <c r="J129" s="189"/>
      <c r="K129" s="188"/>
      <c r="L129" s="189"/>
      <c r="M129" s="188"/>
      <c r="N129" s="189"/>
      <c r="O129" s="190"/>
      <c r="P129" s="190"/>
      <c r="Q129" s="190"/>
      <c r="R129" s="190"/>
    </row>
    <row r="130" spans="1:18" ht="12.75">
      <c r="A130" s="181"/>
      <c r="B130" s="181"/>
      <c r="C130" s="181"/>
      <c r="D130" s="181"/>
      <c r="E130" s="181"/>
      <c r="F130" s="181"/>
      <c r="G130" s="190"/>
      <c r="H130" s="190"/>
      <c r="I130" s="188"/>
      <c r="J130" s="189"/>
      <c r="K130" s="188"/>
      <c r="L130" s="189"/>
      <c r="M130" s="188"/>
      <c r="N130" s="189"/>
      <c r="O130" s="190"/>
      <c r="P130" s="190"/>
      <c r="Q130" s="190"/>
      <c r="R130" s="190"/>
    </row>
    <row r="131" spans="1:18" ht="12.75">
      <c r="A131" s="174"/>
      <c r="B131" s="174"/>
      <c r="C131" s="174"/>
      <c r="D131" s="174"/>
      <c r="E131" s="174"/>
      <c r="F131" s="174"/>
      <c r="G131" s="174"/>
      <c r="H131" s="174"/>
      <c r="I131" s="174"/>
      <c r="J131" s="174"/>
      <c r="K131" s="174"/>
      <c r="L131" s="174"/>
      <c r="M131" s="174"/>
      <c r="N131" s="174"/>
      <c r="O131" s="174"/>
      <c r="P131" s="174"/>
      <c r="Q131" s="189"/>
      <c r="R131" s="174"/>
    </row>
    <row r="132" spans="1:18" ht="12.75">
      <c r="A132" s="178"/>
      <c r="B132" s="178"/>
      <c r="C132" s="178"/>
      <c r="D132" s="178"/>
      <c r="E132" s="178"/>
      <c r="F132" s="178"/>
      <c r="G132" s="174"/>
      <c r="H132" s="174"/>
      <c r="I132" s="174"/>
      <c r="J132" s="174"/>
      <c r="K132" s="174"/>
      <c r="L132" s="174"/>
      <c r="M132" s="174"/>
      <c r="N132" s="174"/>
      <c r="O132" s="174"/>
      <c r="P132" s="174"/>
      <c r="Q132" s="189"/>
      <c r="R132" s="174"/>
    </row>
    <row r="133" spans="1:18" ht="12.75">
      <c r="A133" s="174"/>
      <c r="B133" s="174"/>
      <c r="C133" s="174"/>
      <c r="D133" s="174"/>
      <c r="E133" s="174"/>
      <c r="F133" s="174"/>
      <c r="G133" s="174"/>
      <c r="H133" s="174"/>
      <c r="I133" s="174"/>
      <c r="J133" s="174"/>
      <c r="K133" s="174"/>
      <c r="L133" s="174"/>
      <c r="M133" s="174"/>
      <c r="N133" s="174"/>
      <c r="O133" s="174"/>
      <c r="P133" s="174"/>
      <c r="Q133" s="189"/>
      <c r="R133" s="181"/>
    </row>
    <row r="134" spans="1:18" ht="12.75">
      <c r="A134" s="187"/>
      <c r="B134" s="187"/>
      <c r="C134" s="187"/>
      <c r="D134" s="187"/>
      <c r="E134" s="187"/>
      <c r="F134" s="187"/>
      <c r="G134" s="187"/>
      <c r="H134" s="187"/>
      <c r="I134" s="187"/>
      <c r="J134" s="187"/>
      <c r="K134" s="187"/>
      <c r="L134" s="187"/>
      <c r="M134" s="187"/>
      <c r="N134" s="187"/>
      <c r="O134" s="187"/>
      <c r="P134" s="187"/>
      <c r="Q134" s="187"/>
      <c r="R134" s="187"/>
    </row>
    <row r="135" spans="1:18" ht="12.75">
      <c r="A135" s="187"/>
      <c r="B135" s="187"/>
      <c r="C135" s="187"/>
      <c r="D135" s="187"/>
      <c r="E135" s="187"/>
      <c r="F135" s="187"/>
      <c r="G135" s="187"/>
      <c r="H135" s="187"/>
      <c r="I135" s="187"/>
      <c r="J135" s="187"/>
      <c r="K135" s="187"/>
      <c r="L135" s="187"/>
      <c r="M135" s="187"/>
      <c r="N135" s="187"/>
      <c r="O135" s="187"/>
      <c r="P135" s="187"/>
      <c r="Q135" s="187"/>
      <c r="R135" s="187"/>
    </row>
    <row r="136" spans="1:18" ht="12.75">
      <c r="A136" s="187"/>
      <c r="B136" s="187"/>
      <c r="C136" s="187"/>
      <c r="D136" s="187"/>
      <c r="E136" s="187"/>
      <c r="F136" s="187"/>
      <c r="G136" s="187"/>
      <c r="H136" s="187"/>
      <c r="I136" s="187"/>
      <c r="J136" s="187"/>
      <c r="K136" s="187"/>
      <c r="L136" s="187"/>
      <c r="M136" s="187"/>
      <c r="N136" s="187"/>
      <c r="O136" s="187"/>
      <c r="P136" s="187"/>
      <c r="Q136" s="187"/>
      <c r="R136" s="187"/>
    </row>
    <row r="137" spans="1:18" ht="14.25">
      <c r="A137" s="191"/>
      <c r="B137" s="192"/>
      <c r="C137" s="192"/>
      <c r="D137" s="192"/>
      <c r="E137" s="192"/>
      <c r="F137" s="192"/>
      <c r="G137" s="192"/>
      <c r="H137" s="192"/>
      <c r="I137" s="192"/>
      <c r="J137" s="192"/>
      <c r="K137" s="192"/>
      <c r="L137" s="192"/>
      <c r="M137" s="192"/>
      <c r="N137" s="192"/>
      <c r="O137" s="192"/>
      <c r="P137" s="192"/>
      <c r="Q137" s="192"/>
      <c r="R137" s="192"/>
    </row>
    <row r="138" spans="1:18" ht="15">
      <c r="A138" s="193"/>
      <c r="B138" s="193"/>
      <c r="C138" s="193"/>
      <c r="D138" s="193"/>
      <c r="E138" s="193"/>
      <c r="F138" s="193"/>
      <c r="G138" s="193"/>
      <c r="H138" s="193"/>
      <c r="I138" s="193"/>
      <c r="J138" s="193"/>
      <c r="K138" s="193"/>
      <c r="L138" s="193"/>
      <c r="M138" s="193"/>
      <c r="N138" s="193"/>
      <c r="O138" s="193"/>
      <c r="P138" s="193"/>
      <c r="Q138" s="193"/>
      <c r="R138" s="193"/>
    </row>
    <row r="139" spans="1:18" ht="14.25">
      <c r="A139" s="191"/>
      <c r="B139" s="191"/>
      <c r="C139" s="191"/>
      <c r="D139" s="191"/>
      <c r="E139" s="191"/>
      <c r="F139" s="191"/>
      <c r="G139" s="191"/>
      <c r="H139" s="191"/>
      <c r="I139" s="191"/>
      <c r="J139" s="191"/>
      <c r="K139" s="191"/>
      <c r="L139" s="191"/>
      <c r="M139" s="191"/>
      <c r="N139" s="191"/>
      <c r="O139" s="191"/>
      <c r="P139" s="191"/>
      <c r="Q139" s="191"/>
      <c r="R139" s="191"/>
    </row>
    <row r="140" spans="1:18" ht="14.25">
      <c r="A140" s="191"/>
      <c r="B140" s="191"/>
      <c r="C140" s="191"/>
      <c r="D140" s="191"/>
      <c r="E140" s="191"/>
      <c r="F140" s="191"/>
      <c r="G140" s="191"/>
      <c r="H140" s="191"/>
      <c r="I140" s="191"/>
      <c r="J140" s="191"/>
      <c r="K140" s="191"/>
      <c r="L140" s="191"/>
      <c r="M140" s="191"/>
      <c r="N140" s="191"/>
      <c r="O140" s="191"/>
      <c r="P140" s="191"/>
      <c r="Q140" s="191"/>
      <c r="R140" s="191"/>
    </row>
    <row r="141" spans="1:18" ht="14.25">
      <c r="A141" s="191"/>
      <c r="B141" s="191"/>
      <c r="C141" s="191"/>
      <c r="D141" s="191"/>
      <c r="E141" s="191"/>
      <c r="F141" s="191"/>
      <c r="G141" s="191"/>
      <c r="H141" s="191"/>
      <c r="I141" s="191"/>
      <c r="J141" s="191"/>
      <c r="K141" s="191"/>
      <c r="L141" s="191"/>
      <c r="M141" s="191"/>
      <c r="N141" s="191"/>
      <c r="O141" s="191"/>
      <c r="P141" s="191"/>
      <c r="Q141" s="191"/>
      <c r="R141" s="191"/>
    </row>
    <row r="142" spans="1:18" ht="12.75">
      <c r="A142" s="174"/>
      <c r="B142" s="174"/>
      <c r="C142" s="174"/>
      <c r="D142" s="174"/>
      <c r="E142" s="174"/>
      <c r="F142" s="174"/>
      <c r="G142" s="175"/>
      <c r="H142" s="175"/>
      <c r="I142" s="175"/>
      <c r="J142" s="175"/>
      <c r="K142" s="175"/>
      <c r="L142" s="175"/>
      <c r="M142" s="175"/>
      <c r="N142" s="175"/>
      <c r="O142" s="175"/>
      <c r="P142" s="175"/>
      <c r="Q142" s="175"/>
      <c r="R142" s="175"/>
    </row>
    <row r="143" spans="1:18" ht="12.75">
      <c r="A143" s="175"/>
      <c r="B143" s="175"/>
      <c r="C143" s="175"/>
      <c r="D143" s="175"/>
      <c r="E143" s="175"/>
      <c r="F143" s="175"/>
      <c r="G143" s="175"/>
      <c r="H143" s="175"/>
      <c r="I143" s="175"/>
      <c r="J143" s="175"/>
      <c r="K143" s="175"/>
      <c r="L143" s="175"/>
      <c r="M143" s="175"/>
      <c r="N143" s="175"/>
      <c r="O143" s="175"/>
      <c r="P143" s="175"/>
      <c r="Q143" s="175"/>
      <c r="R143" s="175"/>
    </row>
    <row r="144" spans="1:18" ht="12.75">
      <c r="A144" s="174"/>
      <c r="B144" s="174"/>
      <c r="C144" s="174"/>
      <c r="D144" s="174"/>
      <c r="E144" s="174"/>
      <c r="F144" s="174"/>
      <c r="G144" s="175"/>
      <c r="H144" s="175"/>
      <c r="I144" s="175"/>
      <c r="J144" s="175"/>
      <c r="K144" s="175"/>
      <c r="L144" s="175"/>
      <c r="M144" s="175"/>
      <c r="N144" s="175"/>
      <c r="O144" s="175"/>
      <c r="P144" s="175"/>
      <c r="Q144" s="175"/>
      <c r="R144" s="175"/>
    </row>
    <row r="145" spans="1:18" ht="12.75">
      <c r="A145" s="174"/>
      <c r="B145" s="174"/>
      <c r="C145" s="174"/>
      <c r="D145" s="174"/>
      <c r="E145" s="174"/>
      <c r="F145" s="174"/>
      <c r="G145" s="176"/>
      <c r="H145" s="177"/>
      <c r="I145" s="176"/>
      <c r="J145" s="177"/>
      <c r="K145" s="176"/>
      <c r="L145" s="177"/>
      <c r="M145" s="176"/>
      <c r="N145" s="177"/>
      <c r="O145" s="176"/>
      <c r="P145" s="177"/>
      <c r="Q145" s="176"/>
      <c r="R145" s="177"/>
    </row>
    <row r="146" spans="1:18" ht="12.75">
      <c r="A146" s="178"/>
      <c r="B146" s="178"/>
      <c r="C146" s="178"/>
      <c r="D146" s="178"/>
      <c r="E146" s="178"/>
      <c r="F146" s="178"/>
      <c r="G146" s="179"/>
      <c r="H146" s="180"/>
      <c r="I146" s="179"/>
      <c r="J146" s="180"/>
      <c r="K146" s="179"/>
      <c r="L146" s="180"/>
      <c r="M146" s="179"/>
      <c r="N146" s="180"/>
      <c r="O146" s="179"/>
      <c r="P146" s="180"/>
      <c r="Q146" s="179"/>
      <c r="R146" s="180"/>
    </row>
    <row r="147" spans="1:18" ht="12.75">
      <c r="A147" s="181"/>
      <c r="B147" s="181"/>
      <c r="C147" s="181"/>
      <c r="D147" s="181"/>
      <c r="E147" s="181"/>
      <c r="F147" s="181"/>
      <c r="G147" s="194"/>
      <c r="H147" s="189"/>
      <c r="I147" s="194"/>
      <c r="J147" s="189"/>
      <c r="K147" s="194"/>
      <c r="L147" s="189"/>
      <c r="M147" s="194"/>
      <c r="N147" s="189"/>
      <c r="O147" s="194"/>
      <c r="P147" s="189"/>
      <c r="Q147" s="194"/>
      <c r="R147" s="189"/>
    </row>
    <row r="148" spans="1:18" ht="12.75">
      <c r="A148" s="181"/>
      <c r="B148" s="181"/>
      <c r="C148" s="181"/>
      <c r="D148" s="181"/>
      <c r="E148" s="181"/>
      <c r="F148" s="181"/>
      <c r="G148" s="194"/>
      <c r="H148" s="189"/>
      <c r="I148" s="194"/>
      <c r="J148" s="189"/>
      <c r="K148" s="194"/>
      <c r="L148" s="189"/>
      <c r="M148" s="194"/>
      <c r="N148" s="189"/>
      <c r="O148" s="194"/>
      <c r="P148" s="189"/>
      <c r="Q148" s="194"/>
      <c r="R148" s="189"/>
    </row>
    <row r="149" spans="1:18" ht="12.75">
      <c r="A149" s="178"/>
      <c r="B149" s="178"/>
      <c r="C149" s="178"/>
      <c r="D149" s="178"/>
      <c r="E149" s="178"/>
      <c r="F149" s="178"/>
      <c r="G149" s="179"/>
      <c r="H149" s="195"/>
      <c r="I149" s="179"/>
      <c r="J149" s="195"/>
      <c r="K149" s="179"/>
      <c r="L149" s="195"/>
      <c r="M149" s="179"/>
      <c r="N149" s="195"/>
      <c r="O149" s="179"/>
      <c r="P149" s="195"/>
      <c r="Q149" s="179"/>
      <c r="R149" s="195"/>
    </row>
    <row r="150" spans="1:18" ht="12.75">
      <c r="A150" s="181"/>
      <c r="B150" s="181"/>
      <c r="C150" s="181"/>
      <c r="D150" s="181"/>
      <c r="E150" s="181"/>
      <c r="F150" s="181"/>
      <c r="G150" s="194"/>
      <c r="H150" s="189"/>
      <c r="I150" s="188"/>
      <c r="J150" s="189"/>
      <c r="K150" s="188"/>
      <c r="L150" s="189"/>
      <c r="M150" s="195"/>
      <c r="N150" s="189"/>
      <c r="O150" s="188"/>
      <c r="P150" s="189"/>
      <c r="Q150" s="188"/>
      <c r="R150" s="189"/>
    </row>
    <row r="151" spans="1:18" ht="12.75">
      <c r="A151" s="181"/>
      <c r="B151" s="181"/>
      <c r="C151" s="181"/>
      <c r="D151" s="181"/>
      <c r="E151" s="181"/>
      <c r="F151" s="181"/>
      <c r="G151" s="194"/>
      <c r="H151" s="189"/>
      <c r="I151" s="188"/>
      <c r="J151" s="189"/>
      <c r="K151" s="188"/>
      <c r="L151" s="189"/>
      <c r="M151" s="188"/>
      <c r="N151" s="189"/>
      <c r="O151" s="188"/>
      <c r="P151" s="189"/>
      <c r="Q151" s="188"/>
      <c r="R151" s="189"/>
    </row>
    <row r="152" spans="1:18" ht="12.75">
      <c r="A152" s="178"/>
      <c r="B152" s="178"/>
      <c r="C152" s="178"/>
      <c r="D152" s="178"/>
      <c r="E152" s="178"/>
      <c r="F152" s="178"/>
      <c r="G152" s="179"/>
      <c r="H152" s="174"/>
      <c r="I152" s="179"/>
      <c r="J152" s="174"/>
      <c r="K152" s="179"/>
      <c r="L152" s="174"/>
      <c r="M152" s="179"/>
      <c r="N152" s="174"/>
      <c r="O152" s="179"/>
      <c r="P152" s="174"/>
      <c r="Q152" s="179"/>
      <c r="R152" s="174"/>
    </row>
    <row r="153" spans="1:18" ht="12.75">
      <c r="A153" s="187"/>
      <c r="B153" s="187"/>
      <c r="C153" s="187"/>
      <c r="D153" s="187"/>
      <c r="E153" s="187"/>
      <c r="F153" s="187"/>
      <c r="G153" s="179"/>
      <c r="H153" s="174"/>
      <c r="I153" s="179"/>
      <c r="J153" s="174"/>
      <c r="K153" s="179"/>
      <c r="L153" s="174"/>
      <c r="M153" s="179"/>
      <c r="N153" s="174"/>
      <c r="O153" s="179"/>
      <c r="P153" s="174"/>
      <c r="Q153" s="179"/>
      <c r="R153" s="174"/>
    </row>
    <row r="154" spans="1:18" ht="12.75">
      <c r="A154" s="181"/>
      <c r="B154" s="181"/>
      <c r="C154" s="181"/>
      <c r="D154" s="181"/>
      <c r="E154" s="181"/>
      <c r="F154" s="181"/>
      <c r="G154" s="188"/>
      <c r="H154" s="189"/>
      <c r="I154" s="188"/>
      <c r="J154" s="189"/>
      <c r="K154" s="188"/>
      <c r="L154" s="189"/>
      <c r="M154" s="188"/>
      <c r="N154" s="189"/>
      <c r="O154" s="188"/>
      <c r="P154" s="189"/>
      <c r="Q154" s="188"/>
      <c r="R154" s="189"/>
    </row>
    <row r="155" spans="1:18" ht="12.75">
      <c r="A155" s="181"/>
      <c r="B155" s="181"/>
      <c r="C155" s="181"/>
      <c r="D155" s="181"/>
      <c r="E155" s="181"/>
      <c r="F155" s="181"/>
      <c r="G155" s="188"/>
      <c r="H155" s="189"/>
      <c r="I155" s="188"/>
      <c r="J155" s="189"/>
      <c r="K155" s="188"/>
      <c r="L155" s="189"/>
      <c r="M155" s="188"/>
      <c r="N155" s="189"/>
      <c r="O155" s="188"/>
      <c r="P155" s="189"/>
      <c r="Q155" s="188"/>
      <c r="R155" s="189"/>
    </row>
    <row r="156" spans="1:18" ht="12.75">
      <c r="A156" s="178"/>
      <c r="B156" s="178"/>
      <c r="C156" s="178"/>
      <c r="D156" s="178"/>
      <c r="E156" s="178"/>
      <c r="F156" s="178"/>
      <c r="G156" s="190"/>
      <c r="H156" s="190"/>
      <c r="I156" s="179"/>
      <c r="J156" s="190"/>
      <c r="K156" s="179"/>
      <c r="L156" s="190"/>
      <c r="M156" s="179"/>
      <c r="N156" s="190"/>
      <c r="O156" s="190"/>
      <c r="P156" s="190"/>
      <c r="Q156" s="190"/>
      <c r="R156" s="190"/>
    </row>
    <row r="157" spans="1:18" ht="12.75">
      <c r="A157" s="174"/>
      <c r="B157" s="174"/>
      <c r="C157" s="174"/>
      <c r="D157" s="174"/>
      <c r="E157" s="174"/>
      <c r="F157" s="174"/>
      <c r="G157" s="190"/>
      <c r="H157" s="190"/>
      <c r="I157" s="179"/>
      <c r="J157" s="190"/>
      <c r="K157" s="179"/>
      <c r="L157" s="190"/>
      <c r="M157" s="179"/>
      <c r="N157" s="190"/>
      <c r="O157" s="190"/>
      <c r="P157" s="190"/>
      <c r="Q157" s="190"/>
      <c r="R157" s="190"/>
    </row>
    <row r="158" spans="1:18" ht="12.75">
      <c r="A158" s="181"/>
      <c r="B158" s="181"/>
      <c r="C158" s="181"/>
      <c r="D158" s="181"/>
      <c r="E158" s="181"/>
      <c r="F158" s="181"/>
      <c r="G158" s="190"/>
      <c r="H158" s="190"/>
      <c r="I158" s="188"/>
      <c r="J158" s="189"/>
      <c r="K158" s="188"/>
      <c r="L158" s="189"/>
      <c r="M158" s="188"/>
      <c r="N158" s="189"/>
      <c r="O158" s="190"/>
      <c r="P158" s="190"/>
      <c r="Q158" s="190"/>
      <c r="R158" s="190"/>
    </row>
    <row r="159" spans="1:18" ht="12.75">
      <c r="A159" s="181"/>
      <c r="B159" s="181"/>
      <c r="C159" s="181"/>
      <c r="D159" s="181"/>
      <c r="E159" s="181"/>
      <c r="F159" s="181"/>
      <c r="G159" s="190"/>
      <c r="H159" s="190"/>
      <c r="I159" s="188"/>
      <c r="J159" s="189"/>
      <c r="K159" s="188"/>
      <c r="L159" s="189"/>
      <c r="M159" s="188"/>
      <c r="N159" s="189"/>
      <c r="O159" s="190"/>
      <c r="P159" s="190"/>
      <c r="Q159" s="190"/>
      <c r="R159" s="190"/>
    </row>
    <row r="160" spans="1:18" ht="12.75">
      <c r="A160" s="174"/>
      <c r="B160" s="174"/>
      <c r="C160" s="174"/>
      <c r="D160" s="174"/>
      <c r="E160" s="174"/>
      <c r="F160" s="174"/>
      <c r="G160" s="190"/>
      <c r="H160" s="190"/>
      <c r="I160" s="179"/>
      <c r="J160" s="190"/>
      <c r="K160" s="179"/>
      <c r="L160" s="190"/>
      <c r="M160" s="179"/>
      <c r="N160" s="190"/>
      <c r="O160" s="190"/>
      <c r="P160" s="190"/>
      <c r="Q160" s="190"/>
      <c r="R160" s="190"/>
    </row>
    <row r="161" spans="1:18" ht="12.75">
      <c r="A161" s="181"/>
      <c r="B161" s="181"/>
      <c r="C161" s="181"/>
      <c r="D161" s="181"/>
      <c r="E161" s="181"/>
      <c r="F161" s="181"/>
      <c r="G161" s="190"/>
      <c r="H161" s="190"/>
      <c r="I161" s="188"/>
      <c r="J161" s="189"/>
      <c r="K161" s="188"/>
      <c r="L161" s="189"/>
      <c r="M161" s="188"/>
      <c r="N161" s="189"/>
      <c r="O161" s="190"/>
      <c r="P161" s="190"/>
      <c r="Q161" s="190"/>
      <c r="R161" s="190"/>
    </row>
    <row r="162" spans="1:18" ht="12.75">
      <c r="A162" s="181"/>
      <c r="B162" s="181"/>
      <c r="C162" s="181"/>
      <c r="D162" s="181"/>
      <c r="E162" s="181"/>
      <c r="F162" s="181"/>
      <c r="G162" s="190"/>
      <c r="H162" s="190"/>
      <c r="I162" s="188"/>
      <c r="J162" s="189"/>
      <c r="K162" s="188"/>
      <c r="L162" s="189"/>
      <c r="M162" s="188"/>
      <c r="N162" s="189"/>
      <c r="O162" s="190"/>
      <c r="P162" s="190"/>
      <c r="Q162" s="190"/>
      <c r="R162" s="190"/>
    </row>
    <row r="163" spans="1:18" ht="12.75">
      <c r="A163" s="174"/>
      <c r="B163" s="174"/>
      <c r="C163" s="174"/>
      <c r="D163" s="174"/>
      <c r="E163" s="174"/>
      <c r="F163" s="174"/>
      <c r="G163" s="190"/>
      <c r="H163" s="190"/>
      <c r="I163" s="179"/>
      <c r="J163" s="190"/>
      <c r="K163" s="179"/>
      <c r="L163" s="190"/>
      <c r="M163" s="179"/>
      <c r="N163" s="190"/>
      <c r="O163" s="190"/>
      <c r="P163" s="190"/>
      <c r="Q163" s="190"/>
      <c r="R163" s="190"/>
    </row>
    <row r="164" spans="1:18" ht="12.75">
      <c r="A164" s="181"/>
      <c r="B164" s="181"/>
      <c r="C164" s="181"/>
      <c r="D164" s="181"/>
      <c r="E164" s="181"/>
      <c r="F164" s="181"/>
      <c r="G164" s="190"/>
      <c r="H164" s="190"/>
      <c r="I164" s="188"/>
      <c r="J164" s="189"/>
      <c r="K164" s="188"/>
      <c r="L164" s="189"/>
      <c r="M164" s="188"/>
      <c r="N164" s="189"/>
      <c r="O164" s="190"/>
      <c r="P164" s="190"/>
      <c r="Q164" s="190"/>
      <c r="R164" s="190"/>
    </row>
    <row r="165" spans="1:18" ht="12.75">
      <c r="A165" s="181"/>
      <c r="B165" s="181"/>
      <c r="C165" s="181"/>
      <c r="D165" s="181"/>
      <c r="E165" s="181"/>
      <c r="F165" s="181"/>
      <c r="G165" s="190"/>
      <c r="H165" s="190"/>
      <c r="I165" s="188"/>
      <c r="J165" s="189"/>
      <c r="K165" s="188"/>
      <c r="L165" s="189"/>
      <c r="M165" s="188"/>
      <c r="N165" s="189"/>
      <c r="O165" s="190"/>
      <c r="P165" s="190"/>
      <c r="Q165" s="190"/>
      <c r="R165" s="190"/>
    </row>
    <row r="166" spans="1:18" ht="12.75">
      <c r="A166" s="174"/>
      <c r="B166" s="174"/>
      <c r="C166" s="174"/>
      <c r="D166" s="174"/>
      <c r="E166" s="174"/>
      <c r="F166" s="174"/>
      <c r="G166" s="190"/>
      <c r="H166" s="190"/>
      <c r="I166" s="190"/>
      <c r="J166" s="190"/>
      <c r="K166" s="190"/>
      <c r="L166" s="190"/>
      <c r="M166" s="190"/>
      <c r="N166" s="190"/>
      <c r="O166" s="190"/>
      <c r="P166" s="190"/>
      <c r="Q166" s="190"/>
      <c r="R166" s="190"/>
    </row>
    <row r="167" spans="1:18" ht="12.75">
      <c r="A167" s="178"/>
      <c r="B167" s="178"/>
      <c r="C167" s="178"/>
      <c r="D167" s="178"/>
      <c r="E167" s="178"/>
      <c r="F167" s="178"/>
      <c r="G167" s="190"/>
      <c r="H167" s="190"/>
      <c r="I167" s="190"/>
      <c r="J167" s="190"/>
      <c r="K167" s="190"/>
      <c r="L167" s="190"/>
      <c r="M167" s="190"/>
      <c r="N167" s="190"/>
      <c r="O167" s="190"/>
      <c r="P167" s="190"/>
      <c r="Q167" s="190"/>
      <c r="R167" s="190"/>
    </row>
    <row r="168" spans="1:18" ht="12.75">
      <c r="A168" s="181"/>
      <c r="B168" s="181"/>
      <c r="C168" s="181"/>
      <c r="D168" s="181"/>
      <c r="E168" s="181"/>
      <c r="F168" s="181"/>
      <c r="G168" s="190"/>
      <c r="H168" s="190"/>
      <c r="I168" s="190"/>
      <c r="J168" s="190"/>
      <c r="K168" s="190"/>
      <c r="L168" s="190"/>
      <c r="M168" s="190"/>
      <c r="N168" s="190"/>
      <c r="O168" s="190"/>
      <c r="P168" s="190"/>
      <c r="Q168" s="190"/>
      <c r="R168" s="190"/>
    </row>
    <row r="169" spans="1:18" ht="12.75">
      <c r="A169" s="187"/>
      <c r="B169" s="187"/>
      <c r="C169" s="187"/>
      <c r="D169" s="187"/>
      <c r="E169" s="187"/>
      <c r="F169" s="187"/>
      <c r="G169" s="187"/>
      <c r="H169" s="187"/>
      <c r="I169" s="187"/>
      <c r="J169" s="187"/>
      <c r="K169" s="187"/>
      <c r="L169" s="187"/>
      <c r="M169" s="187"/>
      <c r="N169" s="187"/>
      <c r="O169" s="187"/>
      <c r="P169" s="187"/>
      <c r="Q169" s="187"/>
      <c r="R169" s="187"/>
    </row>
    <row r="170" spans="1:18" ht="12.75">
      <c r="A170" s="187"/>
      <c r="B170" s="187"/>
      <c r="C170" s="187"/>
      <c r="D170" s="187"/>
      <c r="E170" s="187"/>
      <c r="F170" s="187"/>
      <c r="G170" s="187"/>
      <c r="H170" s="187"/>
      <c r="I170" s="187"/>
      <c r="J170" s="187"/>
      <c r="K170" s="187"/>
      <c r="L170" s="187"/>
      <c r="M170" s="187"/>
      <c r="N170" s="187"/>
      <c r="O170" s="187"/>
      <c r="P170" s="187"/>
      <c r="Q170" s="187"/>
      <c r="R170" s="187"/>
    </row>
    <row r="171" spans="1:18" ht="12.75">
      <c r="A171" s="187"/>
      <c r="B171" s="187"/>
      <c r="C171" s="187"/>
      <c r="D171" s="187"/>
      <c r="E171" s="187"/>
      <c r="F171" s="187"/>
      <c r="G171" s="187"/>
      <c r="H171" s="187"/>
      <c r="I171" s="187"/>
      <c r="J171" s="187"/>
      <c r="K171" s="187"/>
      <c r="L171" s="187"/>
      <c r="M171" s="187"/>
      <c r="N171" s="187"/>
      <c r="O171" s="187"/>
      <c r="P171" s="187"/>
      <c r="Q171" s="187"/>
      <c r="R171" s="187"/>
    </row>
    <row r="172" spans="1:18" ht="12.75">
      <c r="A172" s="187"/>
      <c r="B172" s="187"/>
      <c r="C172" s="187"/>
      <c r="D172" s="187"/>
      <c r="E172" s="187"/>
      <c r="F172" s="187"/>
      <c r="G172" s="187"/>
      <c r="H172" s="187"/>
      <c r="I172" s="187"/>
      <c r="J172" s="187"/>
      <c r="K172" s="187"/>
      <c r="L172" s="187"/>
      <c r="M172" s="187"/>
      <c r="N172" s="187"/>
      <c r="O172" s="187"/>
      <c r="P172" s="187"/>
      <c r="Q172" s="187"/>
      <c r="R172" s="187"/>
    </row>
    <row r="173" spans="1:18" ht="12.75">
      <c r="A173" s="187"/>
      <c r="B173" s="187"/>
      <c r="C173" s="187"/>
      <c r="D173" s="187"/>
      <c r="E173" s="187"/>
      <c r="F173" s="187"/>
      <c r="G173" s="187"/>
      <c r="H173" s="187"/>
      <c r="I173" s="187"/>
      <c r="J173" s="187"/>
      <c r="K173" s="187"/>
      <c r="L173" s="187"/>
      <c r="M173" s="187"/>
      <c r="N173" s="187"/>
      <c r="O173" s="187"/>
      <c r="P173" s="187"/>
      <c r="Q173" s="187"/>
      <c r="R173" s="187"/>
    </row>
    <row r="174" spans="1:18" ht="12.75">
      <c r="A174" s="187"/>
      <c r="B174" s="187"/>
      <c r="C174" s="187"/>
      <c r="D174" s="187"/>
      <c r="E174" s="187"/>
      <c r="F174" s="187"/>
      <c r="G174" s="187"/>
      <c r="H174" s="187"/>
      <c r="I174" s="187"/>
      <c r="J174" s="187"/>
      <c r="K174" s="187"/>
      <c r="L174" s="187"/>
      <c r="M174" s="187"/>
      <c r="N174" s="187"/>
      <c r="O174" s="187"/>
      <c r="P174" s="187"/>
      <c r="Q174" s="187"/>
      <c r="R174" s="187"/>
    </row>
    <row r="175" spans="1:18" ht="12.75">
      <c r="A175" s="187"/>
      <c r="B175" s="187"/>
      <c r="C175" s="187"/>
      <c r="D175" s="187"/>
      <c r="E175" s="187"/>
      <c r="F175" s="187"/>
      <c r="G175" s="187"/>
      <c r="H175" s="187"/>
      <c r="I175" s="187"/>
      <c r="J175" s="187"/>
      <c r="K175" s="187"/>
      <c r="L175" s="187"/>
      <c r="M175" s="187"/>
      <c r="N175" s="187"/>
      <c r="O175" s="187"/>
      <c r="P175" s="187"/>
      <c r="Q175" s="187"/>
      <c r="R175" s="187"/>
    </row>
    <row r="176" spans="1:18" ht="12.75">
      <c r="A176" s="187"/>
      <c r="B176" s="187"/>
      <c r="C176" s="187"/>
      <c r="D176" s="187"/>
      <c r="E176" s="187"/>
      <c r="F176" s="187"/>
      <c r="G176" s="187"/>
      <c r="H176" s="187"/>
      <c r="I176" s="187"/>
      <c r="J176" s="187"/>
      <c r="K176" s="187"/>
      <c r="L176" s="187"/>
      <c r="M176" s="187"/>
      <c r="N176" s="187"/>
      <c r="O176" s="187"/>
      <c r="P176" s="187"/>
      <c r="Q176" s="187"/>
      <c r="R176" s="187"/>
    </row>
  </sheetData>
  <sheetProtection password="8CB1" sheet="1" objects="1" scenarios="1"/>
  <mergeCells count="152">
    <mergeCell ref="M7:N7"/>
    <mergeCell ref="M8:N8"/>
    <mergeCell ref="O8:P8"/>
    <mergeCell ref="A10:F10"/>
    <mergeCell ref="A9:F9"/>
    <mergeCell ref="G9:H9"/>
    <mergeCell ref="G10:H10"/>
    <mergeCell ref="I9:J9"/>
    <mergeCell ref="I10:J10"/>
    <mergeCell ref="K9:L9"/>
    <mergeCell ref="Q8:R8"/>
    <mergeCell ref="G7:H7"/>
    <mergeCell ref="I7:J7"/>
    <mergeCell ref="A8:F8"/>
    <mergeCell ref="G8:H8"/>
    <mergeCell ref="I8:J8"/>
    <mergeCell ref="K8:L8"/>
    <mergeCell ref="A7:F7"/>
    <mergeCell ref="O7:P7"/>
    <mergeCell ref="K7:L7"/>
    <mergeCell ref="O14:P14"/>
    <mergeCell ref="Q14:R14"/>
    <mergeCell ref="G11:H11"/>
    <mergeCell ref="I11:J11"/>
    <mergeCell ref="K11:L11"/>
    <mergeCell ref="M11:N11"/>
    <mergeCell ref="O11:P11"/>
    <mergeCell ref="G14:H14"/>
    <mergeCell ref="Q11:R11"/>
    <mergeCell ref="I14:J14"/>
    <mergeCell ref="I27:J29"/>
    <mergeCell ref="K27:L29"/>
    <mergeCell ref="K15:L15"/>
    <mergeCell ref="K16:L16"/>
    <mergeCell ref="M15:N15"/>
    <mergeCell ref="M16:N16"/>
    <mergeCell ref="K22:L22"/>
    <mergeCell ref="K23:L23"/>
    <mergeCell ref="K21:L21"/>
    <mergeCell ref="I17:J17"/>
    <mergeCell ref="A14:F14"/>
    <mergeCell ref="A15:F15"/>
    <mergeCell ref="Q6:R6"/>
    <mergeCell ref="G6:H6"/>
    <mergeCell ref="I6:J6"/>
    <mergeCell ref="K6:L6"/>
    <mergeCell ref="M6:N6"/>
    <mergeCell ref="O6:P6"/>
    <mergeCell ref="K14:L14"/>
    <mergeCell ref="M14:N14"/>
    <mergeCell ref="G24:H26"/>
    <mergeCell ref="I24:J24"/>
    <mergeCell ref="A23:F23"/>
    <mergeCell ref="G21:H23"/>
    <mergeCell ref="I22:J22"/>
    <mergeCell ref="I23:J23"/>
    <mergeCell ref="A26:F26"/>
    <mergeCell ref="A25:F25"/>
    <mergeCell ref="A24:F24"/>
    <mergeCell ref="K20:L20"/>
    <mergeCell ref="Q17:R20"/>
    <mergeCell ref="Q21:R23"/>
    <mergeCell ref="O21:P21"/>
    <mergeCell ref="O17:P18"/>
    <mergeCell ref="O19:P20"/>
    <mergeCell ref="O22:P23"/>
    <mergeCell ref="K17:L17"/>
    <mergeCell ref="M17:N17"/>
    <mergeCell ref="Q7:R7"/>
    <mergeCell ref="G17:H20"/>
    <mergeCell ref="M21:N21"/>
    <mergeCell ref="I21:J21"/>
    <mergeCell ref="A17:F17"/>
    <mergeCell ref="M19:N19"/>
    <mergeCell ref="M20:N20"/>
    <mergeCell ref="I19:J19"/>
    <mergeCell ref="I20:J20"/>
    <mergeCell ref="K19:L19"/>
    <mergeCell ref="A22:F22"/>
    <mergeCell ref="A19:F19"/>
    <mergeCell ref="A20:F20"/>
    <mergeCell ref="A21:F21"/>
    <mergeCell ref="A18:F18"/>
    <mergeCell ref="A6:F6"/>
    <mergeCell ref="A12:F12"/>
    <mergeCell ref="A11:F11"/>
    <mergeCell ref="A13:F13"/>
    <mergeCell ref="A16:F16"/>
    <mergeCell ref="A4:F4"/>
    <mergeCell ref="A5:F5"/>
    <mergeCell ref="G4:R4"/>
    <mergeCell ref="G5:R5"/>
    <mergeCell ref="A1:R1"/>
    <mergeCell ref="A2:R2"/>
    <mergeCell ref="A3:R3"/>
    <mergeCell ref="M12:N12"/>
    <mergeCell ref="M13:N13"/>
    <mergeCell ref="K10:L10"/>
    <mergeCell ref="M9:N9"/>
    <mergeCell ref="M10:N10"/>
    <mergeCell ref="O9:P9"/>
    <mergeCell ref="O10:P10"/>
    <mergeCell ref="G12:H12"/>
    <mergeCell ref="G13:H13"/>
    <mergeCell ref="I12:J12"/>
    <mergeCell ref="I13:J13"/>
    <mergeCell ref="K12:L12"/>
    <mergeCell ref="K13:L13"/>
    <mergeCell ref="O12:P12"/>
    <mergeCell ref="O13:P13"/>
    <mergeCell ref="Q12:R12"/>
    <mergeCell ref="Q13:R13"/>
    <mergeCell ref="Q9:R9"/>
    <mergeCell ref="Q10:R10"/>
    <mergeCell ref="O15:P15"/>
    <mergeCell ref="O16:P16"/>
    <mergeCell ref="Q15:R15"/>
    <mergeCell ref="Q16:R16"/>
    <mergeCell ref="G15:H15"/>
    <mergeCell ref="G16:H16"/>
    <mergeCell ref="I15:J15"/>
    <mergeCell ref="I16:J16"/>
    <mergeCell ref="M22:N22"/>
    <mergeCell ref="M23:N23"/>
    <mergeCell ref="I25:J25"/>
    <mergeCell ref="I26:J26"/>
    <mergeCell ref="K25:L25"/>
    <mergeCell ref="K26:L26"/>
    <mergeCell ref="M25:N25"/>
    <mergeCell ref="M26:N26"/>
    <mergeCell ref="K24:L24"/>
    <mergeCell ref="M24:N24"/>
    <mergeCell ref="W32:X32"/>
    <mergeCell ref="U33:V33"/>
    <mergeCell ref="W33:X33"/>
    <mergeCell ref="W31:X31"/>
    <mergeCell ref="G27:H29"/>
    <mergeCell ref="Q24:R26"/>
    <mergeCell ref="O25:P26"/>
    <mergeCell ref="Q27:R29"/>
    <mergeCell ref="O27:P29"/>
    <mergeCell ref="O24:P24"/>
    <mergeCell ref="A29:F29"/>
    <mergeCell ref="M27:N29"/>
    <mergeCell ref="U34:V34"/>
    <mergeCell ref="U31:V31"/>
    <mergeCell ref="A27:F27"/>
    <mergeCell ref="W34:X34"/>
    <mergeCell ref="A28:C28"/>
    <mergeCell ref="D28:F28"/>
    <mergeCell ref="A30:R31"/>
    <mergeCell ref="U32:V32"/>
  </mergeCells>
  <printOptions/>
  <pageMargins left="0.3937007874015748" right="0" top="0.3937007874015748" bottom="0.1968503937007874" header="0" footer="0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Foglio8">
    <tabColor indexed="63"/>
  </sheetPr>
  <dimension ref="A1:AP141"/>
  <sheetViews>
    <sheetView view="pageBreakPreview" zoomScale="40" zoomScaleNormal="25" zoomScaleSheetLayoutView="40" zoomScalePageLayoutView="0" workbookViewId="0" topLeftCell="A1">
      <selection activeCell="A30" sqref="A30"/>
    </sheetView>
  </sheetViews>
  <sheetFormatPr defaultColWidth="9.140625" defaultRowHeight="12.75"/>
  <cols>
    <col min="2" max="2" width="11.8515625" style="0" bestFit="1" customWidth="1"/>
    <col min="3" max="3" width="11.140625" style="0" customWidth="1"/>
    <col min="4" max="4" width="18.00390625" style="0" customWidth="1"/>
    <col min="5" max="5" width="49.421875" style="0" customWidth="1"/>
    <col min="10" max="10" width="8.140625" style="19" bestFit="1" customWidth="1"/>
    <col min="13" max="13" width="8.57421875" style="0" customWidth="1"/>
    <col min="14" max="14" width="6.7109375" style="410" customWidth="1"/>
    <col min="17" max="17" width="4.57421875" style="410" customWidth="1"/>
    <col min="19" max="20" width="9.140625" style="420" customWidth="1"/>
    <col min="22" max="22" width="4.28125" style="433" customWidth="1"/>
    <col min="23" max="24" width="9.140625" style="420" customWidth="1"/>
    <col min="25" max="25" width="4.00390625" style="410" customWidth="1"/>
    <col min="26" max="27" width="9.140625" style="434" customWidth="1"/>
    <col min="28" max="28" width="4.28125" style="410" customWidth="1"/>
    <col min="29" max="29" width="7.57421875" style="0" customWidth="1"/>
    <col min="30" max="30" width="7.28125" style="0" customWidth="1"/>
    <col min="31" max="31" width="4.421875" style="410" customWidth="1"/>
    <col min="32" max="32" width="6.57421875" style="0" customWidth="1"/>
    <col min="33" max="33" width="7.28125" style="0" customWidth="1"/>
    <col min="34" max="34" width="4.00390625" style="410" customWidth="1"/>
    <col min="37" max="37" width="4.57421875" style="433" customWidth="1"/>
    <col min="40" max="40" width="4.00390625" style="410" customWidth="1"/>
    <col min="41" max="41" width="9.140625" style="19" customWidth="1"/>
  </cols>
  <sheetData>
    <row r="1" spans="1:42" ht="54.75" customHeight="1" thickBot="1">
      <c r="A1" s="407" t="s">
        <v>308</v>
      </c>
      <c r="B1" s="408" t="s">
        <v>309</v>
      </c>
      <c r="C1" s="408" t="s">
        <v>310</v>
      </c>
      <c r="D1" s="408" t="s">
        <v>311</v>
      </c>
      <c r="E1" s="846" t="s">
        <v>312</v>
      </c>
      <c r="F1" s="846"/>
      <c r="G1" s="846"/>
      <c r="H1" s="846"/>
      <c r="I1" s="846"/>
      <c r="J1" s="409" t="s">
        <v>313</v>
      </c>
      <c r="K1" s="847" t="s">
        <v>314</v>
      </c>
      <c r="L1" s="847"/>
      <c r="M1" s="409" t="s">
        <v>315</v>
      </c>
      <c r="O1" s="847" t="s">
        <v>316</v>
      </c>
      <c r="P1" s="847"/>
      <c r="Q1" s="411"/>
      <c r="R1" s="409" t="s">
        <v>313</v>
      </c>
      <c r="S1" s="848" t="s">
        <v>317</v>
      </c>
      <c r="T1" s="848"/>
      <c r="U1" s="409" t="s">
        <v>315</v>
      </c>
      <c r="V1" s="412" t="s">
        <v>308</v>
      </c>
      <c r="W1" s="848" t="s">
        <v>318</v>
      </c>
      <c r="X1" s="848"/>
      <c r="Z1" s="848" t="s">
        <v>319</v>
      </c>
      <c r="AA1" s="848"/>
      <c r="AC1" s="849" t="s">
        <v>320</v>
      </c>
      <c r="AD1" s="849"/>
      <c r="AF1" s="845" t="s">
        <v>321</v>
      </c>
      <c r="AG1" s="845"/>
      <c r="AI1" s="845" t="s">
        <v>365</v>
      </c>
      <c r="AJ1" s="845"/>
      <c r="AK1" s="412" t="s">
        <v>308</v>
      </c>
      <c r="AL1" s="845" t="s">
        <v>397</v>
      </c>
      <c r="AM1" s="845"/>
      <c r="AO1" s="845" t="s">
        <v>399</v>
      </c>
      <c r="AP1" s="845"/>
    </row>
    <row r="2" spans="1:42" ht="12.75">
      <c r="A2" s="413">
        <v>1</v>
      </c>
      <c r="B2" s="414" t="str">
        <f>+AO2</f>
        <v>2,63</v>
      </c>
      <c r="C2" s="414" t="str">
        <f>+AP2</f>
        <v>6,28</v>
      </c>
      <c r="D2" s="415" t="s">
        <v>322</v>
      </c>
      <c r="E2" s="416" t="s">
        <v>323</v>
      </c>
      <c r="F2" s="416"/>
      <c r="G2" s="416"/>
      <c r="H2" s="417"/>
      <c r="I2" s="417"/>
      <c r="J2" s="418">
        <v>-70</v>
      </c>
      <c r="K2" s="414">
        <v>0.75</v>
      </c>
      <c r="L2" s="419">
        <v>2.25</v>
      </c>
      <c r="M2" s="418">
        <v>-70</v>
      </c>
      <c r="O2" s="420">
        <f aca="true" t="shared" si="0" ref="O2:O138">+K2/(1+J2/100)</f>
        <v>2.4999999999999996</v>
      </c>
      <c r="P2" s="420">
        <f aca="true" t="shared" si="1" ref="P2:P138">+L2/(1+M2/100)</f>
        <v>7.499999999999999</v>
      </c>
      <c r="Q2" s="421"/>
      <c r="R2">
        <v>-40</v>
      </c>
      <c r="S2" s="420">
        <f>+O2*(1+R2/100)</f>
        <v>1.4999999999999998</v>
      </c>
      <c r="T2" s="420">
        <f>+P2*(1+U2/100)</f>
        <v>4.499999999999999</v>
      </c>
      <c r="U2">
        <v>-40</v>
      </c>
      <c r="V2" s="422">
        <v>1</v>
      </c>
      <c r="W2" s="420">
        <f>+S2*1.0804*1.036</f>
        <v>1.6789416</v>
      </c>
      <c r="X2" s="420">
        <f>+T2*1.0804*1.036</f>
        <v>5.036824799999999</v>
      </c>
      <c r="Z2" s="423" t="str">
        <f aca="true" t="shared" si="2" ref="Z2:AA17">FIXED(W2,2)</f>
        <v>1,68</v>
      </c>
      <c r="AA2" s="423" t="str">
        <f t="shared" si="2"/>
        <v>5,04</v>
      </c>
      <c r="AC2" s="423" t="str">
        <f>FIXED(Z2*1.023,2)</f>
        <v>1,72</v>
      </c>
      <c r="AD2" s="423" t="str">
        <f>FIXED(AA2*1.023,2)</f>
        <v>5,16</v>
      </c>
      <c r="AF2" t="str">
        <f>FIXED(AC2*1.034,2)</f>
        <v>1,78</v>
      </c>
      <c r="AG2" t="str">
        <f>FIXED(AD2*1.034,2)</f>
        <v>5,34</v>
      </c>
      <c r="AI2" s="436">
        <v>2.49</v>
      </c>
      <c r="AJ2" s="436">
        <v>5.89</v>
      </c>
      <c r="AK2" s="422">
        <v>1</v>
      </c>
      <c r="AL2" t="str">
        <f>+FIXED(AI2*1.033,2)</f>
        <v>2,57</v>
      </c>
      <c r="AM2" t="str">
        <f>+FIXED(AJ2*1.033,2)</f>
        <v>6,08</v>
      </c>
      <c r="AO2" s="19" t="str">
        <f>+FIXED(AL2*1.024,2)</f>
        <v>2,63</v>
      </c>
      <c r="AP2" t="str">
        <f>+FIXED(AM2*1.033,2)</f>
        <v>6,28</v>
      </c>
    </row>
    <row r="3" spans="1:42" ht="12.75">
      <c r="A3" s="424">
        <v>2</v>
      </c>
      <c r="B3" s="414" t="str">
        <f aca="true" t="shared" si="3" ref="B3:B66">+AO3</f>
        <v>1,88</v>
      </c>
      <c r="C3" s="414" t="str">
        <f aca="true" t="shared" si="4" ref="C3:C66">+AP3</f>
        <v>5,71</v>
      </c>
      <c r="D3" s="425" t="s">
        <v>322</v>
      </c>
      <c r="E3" s="844" t="s">
        <v>324</v>
      </c>
      <c r="F3" s="844"/>
      <c r="G3" s="844"/>
      <c r="H3" s="844"/>
      <c r="I3" s="844"/>
      <c r="J3" s="418">
        <v>-60</v>
      </c>
      <c r="K3" s="426">
        <v>1</v>
      </c>
      <c r="L3" s="427">
        <v>2.63</v>
      </c>
      <c r="M3" s="418">
        <v>-65</v>
      </c>
      <c r="O3" s="420">
        <f t="shared" si="0"/>
        <v>2.5</v>
      </c>
      <c r="P3" s="420">
        <f t="shared" si="1"/>
        <v>7.514285714285714</v>
      </c>
      <c r="Q3" s="421"/>
      <c r="R3">
        <v>-40</v>
      </c>
      <c r="S3" s="420">
        <f>+O3*(1+R3/100)</f>
        <v>1.5</v>
      </c>
      <c r="T3" s="420">
        <f>+P3*(1+U3/100)</f>
        <v>4.508571428571428</v>
      </c>
      <c r="U3">
        <v>-40</v>
      </c>
      <c r="V3" s="428">
        <v>2</v>
      </c>
      <c r="W3" s="420">
        <f aca="true" t="shared" si="5" ref="W3:X66">+S3*1.0804*1.036</f>
        <v>1.6789416000000001</v>
      </c>
      <c r="X3" s="420">
        <f t="shared" si="5"/>
        <v>5.046418752</v>
      </c>
      <c r="Z3" s="423" t="str">
        <f t="shared" si="2"/>
        <v>1,68</v>
      </c>
      <c r="AA3" s="423" t="str">
        <f t="shared" si="2"/>
        <v>5,05</v>
      </c>
      <c r="AC3" s="423" t="str">
        <f aca="true" t="shared" si="6" ref="AC3:AD18">FIXED(Z3*1.023,2)</f>
        <v>1,72</v>
      </c>
      <c r="AD3" s="423" t="str">
        <f t="shared" si="6"/>
        <v>5,17</v>
      </c>
      <c r="AF3" t="str">
        <f aca="true" t="shared" si="7" ref="AF3:AG66">FIXED(AC3*1.034,2)</f>
        <v>1,78</v>
      </c>
      <c r="AG3" t="str">
        <f t="shared" si="7"/>
        <v>5,35</v>
      </c>
      <c r="AI3" s="437" t="str">
        <f aca="true" t="shared" si="8" ref="AI3:AI66">+AF3</f>
        <v>1,78</v>
      </c>
      <c r="AJ3" s="437" t="str">
        <f aca="true" t="shared" si="9" ref="AJ3:AJ66">+AG3</f>
        <v>5,35</v>
      </c>
      <c r="AK3" s="428">
        <v>2</v>
      </c>
      <c r="AL3" t="str">
        <f>+FIXED(AI3*1.033,2)</f>
        <v>1,84</v>
      </c>
      <c r="AM3" t="str">
        <f aca="true" t="shared" si="10" ref="AM3:AM66">+FIXED(AJ3*1.033,2)</f>
        <v>5,53</v>
      </c>
      <c r="AO3" s="19" t="str">
        <f aca="true" t="shared" si="11" ref="AO3:AO66">+FIXED(AL3*1.024,2)</f>
        <v>1,88</v>
      </c>
      <c r="AP3" t="str">
        <f aca="true" t="shared" si="12" ref="AP3:AP66">+FIXED(AM3*1.033,2)</f>
        <v>5,71</v>
      </c>
    </row>
    <row r="4" spans="1:42" ht="12.75">
      <c r="A4" s="424">
        <v>3</v>
      </c>
      <c r="B4" s="414" t="str">
        <f t="shared" si="3"/>
        <v>1,87</v>
      </c>
      <c r="C4" s="414" t="str">
        <f t="shared" si="4"/>
        <v>5,71</v>
      </c>
      <c r="D4" s="425" t="s">
        <v>322</v>
      </c>
      <c r="E4" s="844" t="s">
        <v>325</v>
      </c>
      <c r="F4" s="844"/>
      <c r="G4" s="844"/>
      <c r="H4" s="844"/>
      <c r="I4" s="844"/>
      <c r="J4" s="418">
        <v>-50</v>
      </c>
      <c r="K4" s="426">
        <v>1.24</v>
      </c>
      <c r="L4" s="427">
        <v>3.01</v>
      </c>
      <c r="M4" s="418">
        <v>-60</v>
      </c>
      <c r="O4" s="420">
        <f t="shared" si="0"/>
        <v>2.48</v>
      </c>
      <c r="P4" s="420">
        <f t="shared" si="1"/>
        <v>7.5249999999999995</v>
      </c>
      <c r="Q4" s="421"/>
      <c r="R4">
        <v>-40</v>
      </c>
      <c r="S4" s="420">
        <f aca="true" t="shared" si="13" ref="S4:S67">+O4*(1+R4/100)</f>
        <v>1.488</v>
      </c>
      <c r="T4" s="420">
        <f aca="true" t="shared" si="14" ref="T4:T67">+P4*(1+U4/100)</f>
        <v>4.515</v>
      </c>
      <c r="U4">
        <v>-40</v>
      </c>
      <c r="V4" s="428">
        <v>3</v>
      </c>
      <c r="W4" s="420">
        <f t="shared" si="5"/>
        <v>1.6655100672</v>
      </c>
      <c r="X4" s="420">
        <f t="shared" si="5"/>
        <v>5.053614216000001</v>
      </c>
      <c r="Z4" s="423" t="str">
        <f>FIXED(W4,2)</f>
        <v>1,67</v>
      </c>
      <c r="AA4" s="423" t="str">
        <f t="shared" si="2"/>
        <v>5,05</v>
      </c>
      <c r="AC4" s="423" t="str">
        <f t="shared" si="6"/>
        <v>1,71</v>
      </c>
      <c r="AD4" s="423" t="str">
        <f t="shared" si="6"/>
        <v>5,17</v>
      </c>
      <c r="AF4" t="str">
        <f t="shared" si="7"/>
        <v>1,77</v>
      </c>
      <c r="AG4" t="str">
        <f t="shared" si="7"/>
        <v>5,35</v>
      </c>
      <c r="AI4" s="437" t="str">
        <f t="shared" si="8"/>
        <v>1,77</v>
      </c>
      <c r="AJ4" s="437" t="str">
        <f t="shared" si="9"/>
        <v>5,35</v>
      </c>
      <c r="AK4" s="428">
        <v>3</v>
      </c>
      <c r="AL4" t="str">
        <f aca="true" t="shared" si="15" ref="AL4:AL67">+FIXED(AI4*1.033,2)</f>
        <v>1,83</v>
      </c>
      <c r="AM4" t="str">
        <f t="shared" si="10"/>
        <v>5,53</v>
      </c>
      <c r="AO4" s="19" t="str">
        <f t="shared" si="11"/>
        <v>1,87</v>
      </c>
      <c r="AP4" t="str">
        <f t="shared" si="12"/>
        <v>5,71</v>
      </c>
    </row>
    <row r="5" spans="1:42" ht="12.75">
      <c r="A5" s="424">
        <v>4</v>
      </c>
      <c r="B5" s="414" t="str">
        <f t="shared" si="3"/>
        <v>1,87</v>
      </c>
      <c r="C5" s="414" t="str">
        <f t="shared" si="4"/>
        <v>5,71</v>
      </c>
      <c r="D5" s="425" t="s">
        <v>322</v>
      </c>
      <c r="E5" s="844" t="s">
        <v>326</v>
      </c>
      <c r="F5" s="844"/>
      <c r="G5" s="844"/>
      <c r="H5" s="844"/>
      <c r="I5" s="844"/>
      <c r="J5" s="418">
        <v>-50</v>
      </c>
      <c r="K5" s="426">
        <v>1.24</v>
      </c>
      <c r="L5" s="427">
        <v>2.63</v>
      </c>
      <c r="M5" s="418">
        <v>-65</v>
      </c>
      <c r="O5" s="420">
        <f t="shared" si="0"/>
        <v>2.48</v>
      </c>
      <c r="P5" s="420">
        <f t="shared" si="1"/>
        <v>7.514285714285714</v>
      </c>
      <c r="Q5" s="421"/>
      <c r="R5">
        <v>-40</v>
      </c>
      <c r="S5" s="420">
        <f t="shared" si="13"/>
        <v>1.488</v>
      </c>
      <c r="T5" s="420">
        <f t="shared" si="14"/>
        <v>4.508571428571428</v>
      </c>
      <c r="U5">
        <v>-40</v>
      </c>
      <c r="V5" s="428">
        <v>4</v>
      </c>
      <c r="W5" s="420">
        <f t="shared" si="5"/>
        <v>1.6655100672</v>
      </c>
      <c r="X5" s="420">
        <f t="shared" si="5"/>
        <v>5.046418752</v>
      </c>
      <c r="Z5" s="423" t="str">
        <f aca="true" t="shared" si="16" ref="Z5:AA68">FIXED(W5,2)</f>
        <v>1,67</v>
      </c>
      <c r="AA5" s="423" t="str">
        <f t="shared" si="2"/>
        <v>5,05</v>
      </c>
      <c r="AC5" s="423" t="str">
        <f t="shared" si="6"/>
        <v>1,71</v>
      </c>
      <c r="AD5" s="423" t="str">
        <f t="shared" si="6"/>
        <v>5,17</v>
      </c>
      <c r="AF5" t="str">
        <f t="shared" si="7"/>
        <v>1,77</v>
      </c>
      <c r="AG5" t="str">
        <f t="shared" si="7"/>
        <v>5,35</v>
      </c>
      <c r="AI5" s="437" t="str">
        <f t="shared" si="8"/>
        <v>1,77</v>
      </c>
      <c r="AJ5" s="437" t="str">
        <f t="shared" si="9"/>
        <v>5,35</v>
      </c>
      <c r="AK5" s="428">
        <v>4</v>
      </c>
      <c r="AL5" t="str">
        <f t="shared" si="15"/>
        <v>1,83</v>
      </c>
      <c r="AM5" t="str">
        <f t="shared" si="10"/>
        <v>5,53</v>
      </c>
      <c r="AO5" s="19" t="str">
        <f t="shared" si="11"/>
        <v>1,87</v>
      </c>
      <c r="AP5" t="str">
        <f t="shared" si="12"/>
        <v>5,71</v>
      </c>
    </row>
    <row r="6" spans="1:42" ht="12.75">
      <c r="A6" s="424">
        <v>5</v>
      </c>
      <c r="B6" s="414" t="str">
        <f t="shared" si="3"/>
        <v>5,29</v>
      </c>
      <c r="C6" s="414" t="str">
        <f t="shared" si="4"/>
        <v>8,53</v>
      </c>
      <c r="D6" s="425" t="s">
        <v>322</v>
      </c>
      <c r="E6" s="844" t="s">
        <v>327</v>
      </c>
      <c r="F6" s="844"/>
      <c r="G6" s="844"/>
      <c r="H6" s="844"/>
      <c r="I6" s="844"/>
      <c r="J6" s="418">
        <v>-60</v>
      </c>
      <c r="K6" s="426">
        <v>1.24</v>
      </c>
      <c r="L6" s="427">
        <v>3.99</v>
      </c>
      <c r="M6" s="418">
        <v>-50</v>
      </c>
      <c r="O6" s="420">
        <f t="shared" si="0"/>
        <v>3.0999999999999996</v>
      </c>
      <c r="P6" s="420">
        <f t="shared" si="1"/>
        <v>7.98</v>
      </c>
      <c r="Q6" s="421"/>
      <c r="R6">
        <v>-40</v>
      </c>
      <c r="S6" s="420">
        <f t="shared" si="13"/>
        <v>1.8599999999999997</v>
      </c>
      <c r="T6" s="420">
        <f t="shared" si="14"/>
        <v>4.788</v>
      </c>
      <c r="U6">
        <v>-40</v>
      </c>
      <c r="V6" s="428">
        <v>5</v>
      </c>
      <c r="W6" s="420">
        <f t="shared" si="5"/>
        <v>2.0818875839999995</v>
      </c>
      <c r="X6" s="420">
        <f t="shared" si="5"/>
        <v>5.359181587200001</v>
      </c>
      <c r="Z6" s="423" t="str">
        <f t="shared" si="16"/>
        <v>2,08</v>
      </c>
      <c r="AA6" s="423" t="str">
        <f t="shared" si="2"/>
        <v>5,36</v>
      </c>
      <c r="AC6" s="423" t="str">
        <f t="shared" si="6"/>
        <v>2,13</v>
      </c>
      <c r="AD6" s="423" t="str">
        <f t="shared" si="6"/>
        <v>5,48</v>
      </c>
      <c r="AF6" t="str">
        <f t="shared" si="7"/>
        <v>2,20</v>
      </c>
      <c r="AG6" t="str">
        <f t="shared" si="7"/>
        <v>5,67</v>
      </c>
      <c r="AI6" s="436">
        <v>5</v>
      </c>
      <c r="AJ6" s="436">
        <v>8</v>
      </c>
      <c r="AK6" s="428">
        <v>5</v>
      </c>
      <c r="AL6" t="str">
        <f t="shared" si="15"/>
        <v>5,17</v>
      </c>
      <c r="AM6" t="str">
        <f t="shared" si="10"/>
        <v>8,26</v>
      </c>
      <c r="AO6" s="19" t="str">
        <f t="shared" si="11"/>
        <v>5,29</v>
      </c>
      <c r="AP6" t="str">
        <f t="shared" si="12"/>
        <v>8,53</v>
      </c>
    </row>
    <row r="7" spans="1:42" ht="12.75">
      <c r="A7" s="424">
        <v>6</v>
      </c>
      <c r="B7" s="414" t="str">
        <f t="shared" si="3"/>
        <v>2,86</v>
      </c>
      <c r="C7" s="414" t="str">
        <f t="shared" si="4"/>
        <v>6,28</v>
      </c>
      <c r="D7" s="425" t="s">
        <v>322</v>
      </c>
      <c r="E7" s="844" t="s">
        <v>328</v>
      </c>
      <c r="F7" s="844"/>
      <c r="G7" s="844"/>
      <c r="H7" s="844"/>
      <c r="I7" s="844"/>
      <c r="J7" s="418">
        <v>-70</v>
      </c>
      <c r="K7" s="426">
        <v>0.75</v>
      </c>
      <c r="L7" s="427">
        <v>2.49</v>
      </c>
      <c r="M7" s="418">
        <v>-70</v>
      </c>
      <c r="O7" s="420">
        <f t="shared" si="0"/>
        <v>2.4999999999999996</v>
      </c>
      <c r="P7" s="420">
        <f t="shared" si="1"/>
        <v>8.299999999999999</v>
      </c>
      <c r="Q7" s="421"/>
      <c r="R7" s="19">
        <v>-40</v>
      </c>
      <c r="S7" s="420">
        <f t="shared" si="13"/>
        <v>1.4999999999999998</v>
      </c>
      <c r="T7" s="420">
        <f t="shared" si="14"/>
        <v>4.9799999999999995</v>
      </c>
      <c r="U7">
        <v>-40</v>
      </c>
      <c r="V7" s="428">
        <v>6</v>
      </c>
      <c r="W7" s="420">
        <f t="shared" si="5"/>
        <v>1.6789416</v>
      </c>
      <c r="X7" s="420">
        <f t="shared" si="5"/>
        <v>5.574086112</v>
      </c>
      <c r="Z7" s="423" t="str">
        <f t="shared" si="16"/>
        <v>1,68</v>
      </c>
      <c r="AA7" s="423" t="str">
        <f t="shared" si="2"/>
        <v>5,57</v>
      </c>
      <c r="AC7" s="423" t="str">
        <f t="shared" si="6"/>
        <v>1,72</v>
      </c>
      <c r="AD7" s="423" t="str">
        <f t="shared" si="6"/>
        <v>5,70</v>
      </c>
      <c r="AF7" t="str">
        <f t="shared" si="7"/>
        <v>1,78</v>
      </c>
      <c r="AG7" t="str">
        <f t="shared" si="7"/>
        <v>5,89</v>
      </c>
      <c r="AI7" s="436">
        <v>2.7</v>
      </c>
      <c r="AJ7" s="437" t="str">
        <f t="shared" si="9"/>
        <v>5,89</v>
      </c>
      <c r="AK7" s="428">
        <v>6</v>
      </c>
      <c r="AL7" t="str">
        <f t="shared" si="15"/>
        <v>2,79</v>
      </c>
      <c r="AM7" t="str">
        <f t="shared" si="10"/>
        <v>6,08</v>
      </c>
      <c r="AO7" s="19" t="str">
        <f t="shared" si="11"/>
        <v>2,86</v>
      </c>
      <c r="AP7" t="str">
        <f t="shared" si="12"/>
        <v>6,28</v>
      </c>
    </row>
    <row r="8" spans="1:42" ht="12.75">
      <c r="A8" s="424">
        <v>7</v>
      </c>
      <c r="B8" s="414" t="str">
        <f t="shared" si="3"/>
        <v>2,63</v>
      </c>
      <c r="C8" s="414" t="str">
        <f t="shared" si="4"/>
        <v>5,71</v>
      </c>
      <c r="D8" s="425" t="s">
        <v>322</v>
      </c>
      <c r="E8" s="844" t="s">
        <v>329</v>
      </c>
      <c r="F8" s="844"/>
      <c r="G8" s="844"/>
      <c r="H8" s="844"/>
      <c r="I8" s="844"/>
      <c r="J8" s="418">
        <v>-15</v>
      </c>
      <c r="K8" s="426">
        <v>2.11</v>
      </c>
      <c r="L8" s="427">
        <v>4.51</v>
      </c>
      <c r="M8" s="418">
        <v>-40</v>
      </c>
      <c r="O8" s="420">
        <f t="shared" si="0"/>
        <v>2.4823529411764707</v>
      </c>
      <c r="P8" s="420">
        <f t="shared" si="1"/>
        <v>7.516666666666667</v>
      </c>
      <c r="Q8" s="421"/>
      <c r="R8" s="19">
        <v>-15</v>
      </c>
      <c r="S8" s="420">
        <f t="shared" si="13"/>
        <v>2.11</v>
      </c>
      <c r="T8" s="420">
        <f t="shared" si="14"/>
        <v>4.51</v>
      </c>
      <c r="U8">
        <v>-40</v>
      </c>
      <c r="V8" s="428">
        <v>7</v>
      </c>
      <c r="W8" s="420">
        <f t="shared" si="5"/>
        <v>2.361711184</v>
      </c>
      <c r="X8" s="420">
        <f t="shared" si="5"/>
        <v>5.048017744</v>
      </c>
      <c r="Z8" s="423" t="str">
        <f t="shared" si="16"/>
        <v>2,36</v>
      </c>
      <c r="AA8" s="423" t="str">
        <f t="shared" si="2"/>
        <v>5,05</v>
      </c>
      <c r="AC8" s="423" t="str">
        <f t="shared" si="6"/>
        <v>2,41</v>
      </c>
      <c r="AD8" s="423" t="str">
        <f t="shared" si="6"/>
        <v>5,17</v>
      </c>
      <c r="AF8" t="str">
        <f t="shared" si="7"/>
        <v>2,49</v>
      </c>
      <c r="AG8" t="str">
        <f t="shared" si="7"/>
        <v>5,35</v>
      </c>
      <c r="AI8" s="437" t="str">
        <f t="shared" si="8"/>
        <v>2,49</v>
      </c>
      <c r="AJ8" s="437" t="str">
        <f t="shared" si="9"/>
        <v>5,35</v>
      </c>
      <c r="AK8" s="428">
        <v>7</v>
      </c>
      <c r="AL8" t="str">
        <f t="shared" si="15"/>
        <v>2,57</v>
      </c>
      <c r="AM8" t="str">
        <f t="shared" si="10"/>
        <v>5,53</v>
      </c>
      <c r="AO8" s="19" t="str">
        <f t="shared" si="11"/>
        <v>2,63</v>
      </c>
      <c r="AP8" t="str">
        <f t="shared" si="12"/>
        <v>5,71</v>
      </c>
    </row>
    <row r="9" spans="1:42" ht="12.75">
      <c r="A9" s="424">
        <v>8</v>
      </c>
      <c r="B9" s="414" t="str">
        <f t="shared" si="3"/>
        <v>3,44</v>
      </c>
      <c r="C9" s="414" t="str">
        <f t="shared" si="4"/>
        <v>6,36</v>
      </c>
      <c r="D9" s="425" t="s">
        <v>322</v>
      </c>
      <c r="E9" s="844" t="s">
        <v>330</v>
      </c>
      <c r="F9" s="844"/>
      <c r="G9" s="844"/>
      <c r="H9" s="844"/>
      <c r="I9" s="844"/>
      <c r="J9" s="418">
        <v>10</v>
      </c>
      <c r="K9" s="426">
        <v>2.74</v>
      </c>
      <c r="L9" s="427">
        <v>5.03</v>
      </c>
      <c r="M9" s="418">
        <v>-33</v>
      </c>
      <c r="O9" s="420">
        <f t="shared" si="0"/>
        <v>2.4909090909090907</v>
      </c>
      <c r="P9" s="420">
        <f t="shared" si="1"/>
        <v>7.507462686567165</v>
      </c>
      <c r="Q9" s="421"/>
      <c r="R9" s="19">
        <v>10</v>
      </c>
      <c r="S9" s="420">
        <f t="shared" si="13"/>
        <v>2.74</v>
      </c>
      <c r="T9" s="420">
        <f t="shared" si="14"/>
        <v>5.03</v>
      </c>
      <c r="U9">
        <v>-33</v>
      </c>
      <c r="V9" s="428">
        <v>8</v>
      </c>
      <c r="W9" s="420">
        <f t="shared" si="5"/>
        <v>3.0668666560000006</v>
      </c>
      <c r="X9" s="420">
        <f t="shared" si="5"/>
        <v>5.630050832</v>
      </c>
      <c r="Z9" s="423" t="str">
        <f t="shared" si="16"/>
        <v>3,07</v>
      </c>
      <c r="AA9" s="423" t="str">
        <f t="shared" si="2"/>
        <v>5,63</v>
      </c>
      <c r="AC9" s="423" t="str">
        <f t="shared" si="6"/>
        <v>3,14</v>
      </c>
      <c r="AD9" s="423" t="str">
        <f t="shared" si="6"/>
        <v>5,76</v>
      </c>
      <c r="AF9" t="str">
        <f t="shared" si="7"/>
        <v>3,25</v>
      </c>
      <c r="AG9" t="str">
        <f t="shared" si="7"/>
        <v>5,96</v>
      </c>
      <c r="AI9" s="437" t="str">
        <f t="shared" si="8"/>
        <v>3,25</v>
      </c>
      <c r="AJ9" s="437" t="str">
        <f t="shared" si="9"/>
        <v>5,96</v>
      </c>
      <c r="AK9" s="428">
        <v>8</v>
      </c>
      <c r="AL9" t="str">
        <f t="shared" si="15"/>
        <v>3,36</v>
      </c>
      <c r="AM9" t="str">
        <f t="shared" si="10"/>
        <v>6,16</v>
      </c>
      <c r="AO9" s="19" t="str">
        <f t="shared" si="11"/>
        <v>3,44</v>
      </c>
      <c r="AP9" t="str">
        <f t="shared" si="12"/>
        <v>6,36</v>
      </c>
    </row>
    <row r="10" spans="1:42" ht="12.75">
      <c r="A10" s="424">
        <v>9</v>
      </c>
      <c r="B10" s="414" t="str">
        <f t="shared" si="3"/>
        <v>3,44</v>
      </c>
      <c r="C10" s="414" t="str">
        <f t="shared" si="4"/>
        <v>5,71</v>
      </c>
      <c r="D10" s="425" t="s">
        <v>322</v>
      </c>
      <c r="E10" s="844" t="s">
        <v>331</v>
      </c>
      <c r="F10" s="844"/>
      <c r="G10" s="844"/>
      <c r="H10" s="844"/>
      <c r="I10" s="844"/>
      <c r="J10" s="418">
        <v>10</v>
      </c>
      <c r="K10" s="426">
        <v>2.74</v>
      </c>
      <c r="L10" s="427">
        <v>4.51</v>
      </c>
      <c r="M10" s="418">
        <v>-40</v>
      </c>
      <c r="O10" s="420">
        <f t="shared" si="0"/>
        <v>2.4909090909090907</v>
      </c>
      <c r="P10" s="420">
        <f t="shared" si="1"/>
        <v>7.516666666666667</v>
      </c>
      <c r="Q10" s="421"/>
      <c r="R10" s="19">
        <v>10</v>
      </c>
      <c r="S10" s="420">
        <f t="shared" si="13"/>
        <v>2.74</v>
      </c>
      <c r="T10" s="420">
        <f t="shared" si="14"/>
        <v>4.51</v>
      </c>
      <c r="U10">
        <v>-40</v>
      </c>
      <c r="V10" s="428">
        <v>9</v>
      </c>
      <c r="W10" s="420">
        <f t="shared" si="5"/>
        <v>3.0668666560000006</v>
      </c>
      <c r="X10" s="420">
        <f t="shared" si="5"/>
        <v>5.048017744</v>
      </c>
      <c r="Z10" s="423" t="str">
        <f t="shared" si="16"/>
        <v>3,07</v>
      </c>
      <c r="AA10" s="423" t="str">
        <f t="shared" si="2"/>
        <v>5,05</v>
      </c>
      <c r="AC10" s="423" t="str">
        <f t="shared" si="6"/>
        <v>3,14</v>
      </c>
      <c r="AD10" s="423" t="str">
        <f t="shared" si="6"/>
        <v>5,17</v>
      </c>
      <c r="AF10" t="str">
        <f t="shared" si="7"/>
        <v>3,25</v>
      </c>
      <c r="AG10" t="str">
        <f t="shared" si="7"/>
        <v>5,35</v>
      </c>
      <c r="AI10" s="437" t="str">
        <f t="shared" si="8"/>
        <v>3,25</v>
      </c>
      <c r="AJ10" s="437" t="str">
        <f t="shared" si="9"/>
        <v>5,35</v>
      </c>
      <c r="AK10" s="428">
        <v>9</v>
      </c>
      <c r="AL10" t="str">
        <f t="shared" si="15"/>
        <v>3,36</v>
      </c>
      <c r="AM10" t="str">
        <f t="shared" si="10"/>
        <v>5,53</v>
      </c>
      <c r="AO10" s="19" t="str">
        <f t="shared" si="11"/>
        <v>3,44</v>
      </c>
      <c r="AP10" t="str">
        <f t="shared" si="12"/>
        <v>5,71</v>
      </c>
    </row>
    <row r="11" spans="1:42" ht="12.75">
      <c r="A11" s="424">
        <v>10</v>
      </c>
      <c r="B11" s="414" t="str">
        <f t="shared" si="3"/>
        <v>8,46</v>
      </c>
      <c r="C11" s="414" t="str">
        <f t="shared" si="4"/>
        <v>11,85</v>
      </c>
      <c r="D11" s="425" t="s">
        <v>322</v>
      </c>
      <c r="E11" s="844" t="s">
        <v>332</v>
      </c>
      <c r="F11" s="844"/>
      <c r="G11" s="844"/>
      <c r="H11" s="844"/>
      <c r="I11" s="844"/>
      <c r="J11" s="418">
        <v>-20</v>
      </c>
      <c r="K11" s="426">
        <v>1.99</v>
      </c>
      <c r="L11" s="427">
        <v>4.88</v>
      </c>
      <c r="M11" s="418">
        <v>-35</v>
      </c>
      <c r="O11" s="420">
        <f t="shared" si="0"/>
        <v>2.4875</v>
      </c>
      <c r="P11" s="420">
        <f t="shared" si="1"/>
        <v>7.507692307692308</v>
      </c>
      <c r="Q11" s="421"/>
      <c r="R11" s="19">
        <v>-20</v>
      </c>
      <c r="S11" s="420">
        <f t="shared" si="13"/>
        <v>1.99</v>
      </c>
      <c r="T11" s="420">
        <f t="shared" si="14"/>
        <v>4.88</v>
      </c>
      <c r="U11">
        <v>-35</v>
      </c>
      <c r="V11" s="428">
        <v>10</v>
      </c>
      <c r="W11" s="420">
        <f t="shared" si="5"/>
        <v>2.2273958560000002</v>
      </c>
      <c r="X11" s="420">
        <f t="shared" si="5"/>
        <v>5.462156672</v>
      </c>
      <c r="Z11" s="423" t="str">
        <f t="shared" si="16"/>
        <v>2,23</v>
      </c>
      <c r="AA11" s="423" t="str">
        <f t="shared" si="2"/>
        <v>5,46</v>
      </c>
      <c r="AC11" s="423" t="str">
        <f t="shared" si="6"/>
        <v>2,28</v>
      </c>
      <c r="AD11" s="423" t="str">
        <f t="shared" si="6"/>
        <v>5,59</v>
      </c>
      <c r="AF11" t="str">
        <f t="shared" si="7"/>
        <v>2,36</v>
      </c>
      <c r="AG11" t="str">
        <f t="shared" si="7"/>
        <v>5,78</v>
      </c>
      <c r="AI11" s="436">
        <v>8</v>
      </c>
      <c r="AJ11" s="436">
        <v>11.1</v>
      </c>
      <c r="AK11" s="428">
        <v>10</v>
      </c>
      <c r="AL11" t="str">
        <f t="shared" si="15"/>
        <v>8,26</v>
      </c>
      <c r="AM11" t="str">
        <f t="shared" si="10"/>
        <v>11,47</v>
      </c>
      <c r="AO11" s="19" t="str">
        <f t="shared" si="11"/>
        <v>8,46</v>
      </c>
      <c r="AP11" t="str">
        <f t="shared" si="12"/>
        <v>11,85</v>
      </c>
    </row>
    <row r="12" spans="1:42" ht="12.75">
      <c r="A12" s="424">
        <v>11</v>
      </c>
      <c r="B12" s="414" t="str">
        <f t="shared" si="3"/>
        <v>8,46</v>
      </c>
      <c r="C12" s="414" t="str">
        <f t="shared" si="4"/>
        <v>12,81</v>
      </c>
      <c r="D12" s="425" t="s">
        <v>322</v>
      </c>
      <c r="E12" s="844" t="s">
        <v>333</v>
      </c>
      <c r="F12" s="844"/>
      <c r="G12" s="844"/>
      <c r="H12" s="844"/>
      <c r="I12" s="844"/>
      <c r="J12" s="418">
        <v>-10</v>
      </c>
      <c r="K12" s="426">
        <v>2.24</v>
      </c>
      <c r="L12" s="427">
        <v>5.64</v>
      </c>
      <c r="M12" s="418">
        <v>-25</v>
      </c>
      <c r="O12" s="420">
        <f t="shared" si="0"/>
        <v>2.488888888888889</v>
      </c>
      <c r="P12" s="420">
        <f t="shared" si="1"/>
        <v>7.52</v>
      </c>
      <c r="Q12" s="421"/>
      <c r="R12" s="19">
        <v>-10</v>
      </c>
      <c r="S12" s="420">
        <f t="shared" si="13"/>
        <v>2.24</v>
      </c>
      <c r="T12" s="420">
        <f t="shared" si="14"/>
        <v>5.64</v>
      </c>
      <c r="U12">
        <v>-25</v>
      </c>
      <c r="V12" s="428">
        <v>11</v>
      </c>
      <c r="W12" s="420">
        <f t="shared" si="5"/>
        <v>2.5072194560000005</v>
      </c>
      <c r="X12" s="420">
        <f t="shared" si="5"/>
        <v>6.312820416</v>
      </c>
      <c r="Z12" s="423" t="str">
        <f t="shared" si="16"/>
        <v>2,51</v>
      </c>
      <c r="AA12" s="423" t="str">
        <f t="shared" si="2"/>
        <v>6,31</v>
      </c>
      <c r="AC12" s="423" t="str">
        <f t="shared" si="6"/>
        <v>2,57</v>
      </c>
      <c r="AD12" s="423" t="str">
        <f t="shared" si="6"/>
        <v>6,46</v>
      </c>
      <c r="AF12" t="str">
        <f t="shared" si="7"/>
        <v>2,66</v>
      </c>
      <c r="AG12" t="str">
        <f t="shared" si="7"/>
        <v>6,68</v>
      </c>
      <c r="AI12" s="436">
        <v>8</v>
      </c>
      <c r="AJ12" s="436">
        <v>12</v>
      </c>
      <c r="AK12" s="428">
        <v>11</v>
      </c>
      <c r="AL12" t="str">
        <f t="shared" si="15"/>
        <v>8,26</v>
      </c>
      <c r="AM12" t="str">
        <f t="shared" si="10"/>
        <v>12,40</v>
      </c>
      <c r="AO12" s="19" t="str">
        <f t="shared" si="11"/>
        <v>8,46</v>
      </c>
      <c r="AP12" t="str">
        <f t="shared" si="12"/>
        <v>12,81</v>
      </c>
    </row>
    <row r="13" spans="1:42" ht="12.75">
      <c r="A13" s="424">
        <v>12</v>
      </c>
      <c r="B13" s="414" t="str">
        <f t="shared" si="3"/>
        <v>6,23</v>
      </c>
      <c r="C13" s="414" t="str">
        <f t="shared" si="4"/>
        <v>18,98</v>
      </c>
      <c r="D13" s="425" t="s">
        <v>322</v>
      </c>
      <c r="E13" s="844" t="s">
        <v>334</v>
      </c>
      <c r="F13" s="844"/>
      <c r="G13" s="844"/>
      <c r="H13" s="844"/>
      <c r="I13" s="844"/>
      <c r="J13" s="418">
        <v>-50</v>
      </c>
      <c r="K13" s="426">
        <v>4.15</v>
      </c>
      <c r="L13" s="427">
        <v>7.51</v>
      </c>
      <c r="M13" s="418">
        <v>-70</v>
      </c>
      <c r="O13" s="420">
        <f t="shared" si="0"/>
        <v>8.3</v>
      </c>
      <c r="P13" s="420">
        <f t="shared" si="1"/>
        <v>25.033333333333328</v>
      </c>
      <c r="Q13" s="421"/>
      <c r="R13" s="19">
        <v>-40</v>
      </c>
      <c r="S13" s="420">
        <f t="shared" si="13"/>
        <v>4.98</v>
      </c>
      <c r="T13" s="420">
        <f t="shared" si="14"/>
        <v>15.019999999999996</v>
      </c>
      <c r="U13">
        <v>-40</v>
      </c>
      <c r="V13" s="428">
        <v>12</v>
      </c>
      <c r="W13" s="420">
        <f t="shared" si="5"/>
        <v>5.574086112000001</v>
      </c>
      <c r="X13" s="420">
        <f t="shared" si="5"/>
        <v>16.811801887999998</v>
      </c>
      <c r="Z13" s="423" t="str">
        <f t="shared" si="16"/>
        <v>5,57</v>
      </c>
      <c r="AA13" s="423" t="str">
        <f t="shared" si="2"/>
        <v>16,81</v>
      </c>
      <c r="AC13" s="423" t="str">
        <f t="shared" si="6"/>
        <v>5,70</v>
      </c>
      <c r="AD13" s="423" t="str">
        <f t="shared" si="6"/>
        <v>17,20</v>
      </c>
      <c r="AF13" t="str">
        <f t="shared" si="7"/>
        <v>5,89</v>
      </c>
      <c r="AG13" t="str">
        <f t="shared" si="7"/>
        <v>17,78</v>
      </c>
      <c r="AI13" s="437" t="str">
        <f t="shared" si="8"/>
        <v>5,89</v>
      </c>
      <c r="AJ13" s="437" t="str">
        <f t="shared" si="9"/>
        <v>17,78</v>
      </c>
      <c r="AK13" s="428">
        <v>12</v>
      </c>
      <c r="AL13" t="str">
        <f t="shared" si="15"/>
        <v>6,08</v>
      </c>
      <c r="AM13" t="str">
        <f t="shared" si="10"/>
        <v>18,37</v>
      </c>
      <c r="AO13" s="19" t="str">
        <f t="shared" si="11"/>
        <v>6,23</v>
      </c>
      <c r="AP13" t="str">
        <f t="shared" si="12"/>
        <v>18,98</v>
      </c>
    </row>
    <row r="14" spans="1:42" ht="12.75">
      <c r="A14" s="424">
        <v>13</v>
      </c>
      <c r="B14" s="414" t="str">
        <f t="shared" si="3"/>
        <v>6,23</v>
      </c>
      <c r="C14" s="414" t="str">
        <f t="shared" si="4"/>
        <v>19,00</v>
      </c>
      <c r="D14" s="425" t="s">
        <v>322</v>
      </c>
      <c r="E14" s="844" t="s">
        <v>335</v>
      </c>
      <c r="F14" s="844"/>
      <c r="G14" s="844"/>
      <c r="H14" s="844"/>
      <c r="I14" s="844"/>
      <c r="J14" s="418">
        <v>-42</v>
      </c>
      <c r="K14" s="426">
        <v>4.81</v>
      </c>
      <c r="L14" s="427">
        <v>10.02</v>
      </c>
      <c r="M14" s="418">
        <v>-60</v>
      </c>
      <c r="O14" s="420">
        <f t="shared" si="0"/>
        <v>8.293103448275861</v>
      </c>
      <c r="P14" s="420">
        <f t="shared" si="1"/>
        <v>25.049999999999997</v>
      </c>
      <c r="Q14" s="421"/>
      <c r="R14" s="19">
        <v>-40</v>
      </c>
      <c r="S14" s="420">
        <f t="shared" si="13"/>
        <v>4.975862068965516</v>
      </c>
      <c r="T14" s="420">
        <f t="shared" si="14"/>
        <v>15.029999999999998</v>
      </c>
      <c r="U14">
        <v>-40</v>
      </c>
      <c r="V14" s="428">
        <v>13</v>
      </c>
      <c r="W14" s="420">
        <f t="shared" si="5"/>
        <v>5.569454548965517</v>
      </c>
      <c r="X14" s="420">
        <f t="shared" si="5"/>
        <v>16.822994831999996</v>
      </c>
      <c r="Z14" s="423" t="str">
        <f t="shared" si="16"/>
        <v>5,57</v>
      </c>
      <c r="AA14" s="423" t="str">
        <f t="shared" si="2"/>
        <v>16,82</v>
      </c>
      <c r="AC14" s="423" t="str">
        <f t="shared" si="6"/>
        <v>5,70</v>
      </c>
      <c r="AD14" s="423" t="str">
        <f t="shared" si="6"/>
        <v>17,21</v>
      </c>
      <c r="AF14" t="str">
        <f t="shared" si="7"/>
        <v>5,89</v>
      </c>
      <c r="AG14" t="str">
        <f t="shared" si="7"/>
        <v>17,80</v>
      </c>
      <c r="AI14" s="437" t="str">
        <f t="shared" si="8"/>
        <v>5,89</v>
      </c>
      <c r="AJ14" s="437" t="str">
        <f t="shared" si="9"/>
        <v>17,80</v>
      </c>
      <c r="AK14" s="428">
        <v>13</v>
      </c>
      <c r="AL14" t="str">
        <f t="shared" si="15"/>
        <v>6,08</v>
      </c>
      <c r="AM14" t="str">
        <f t="shared" si="10"/>
        <v>18,39</v>
      </c>
      <c r="AO14" s="19" t="str">
        <f t="shared" si="11"/>
        <v>6,23</v>
      </c>
      <c r="AP14" t="str">
        <f t="shared" si="12"/>
        <v>19,00</v>
      </c>
    </row>
    <row r="15" spans="1:42" ht="12.75">
      <c r="A15" s="424">
        <v>14</v>
      </c>
      <c r="B15" s="414" t="str">
        <f t="shared" si="3"/>
        <v>7,46</v>
      </c>
      <c r="C15" s="414" t="str">
        <f t="shared" si="4"/>
        <v>19,00</v>
      </c>
      <c r="D15" s="425" t="s">
        <v>322</v>
      </c>
      <c r="E15" s="844" t="s">
        <v>336</v>
      </c>
      <c r="F15" s="844"/>
      <c r="G15" s="844"/>
      <c r="H15" s="844"/>
      <c r="I15" s="844"/>
      <c r="J15" s="418">
        <v>-28</v>
      </c>
      <c r="K15" s="426">
        <v>5.97</v>
      </c>
      <c r="L15" s="427">
        <v>12.52</v>
      </c>
      <c r="M15" s="418">
        <v>-50</v>
      </c>
      <c r="O15" s="420">
        <f t="shared" si="0"/>
        <v>8.291666666666666</v>
      </c>
      <c r="P15" s="420">
        <f t="shared" si="1"/>
        <v>25.04</v>
      </c>
      <c r="Q15" s="421"/>
      <c r="R15" s="19">
        <v>-28</v>
      </c>
      <c r="S15" s="420">
        <f t="shared" si="13"/>
        <v>5.97</v>
      </c>
      <c r="T15" s="420">
        <f t="shared" si="14"/>
        <v>15.024</v>
      </c>
      <c r="U15">
        <v>-40</v>
      </c>
      <c r="V15" s="428">
        <v>14</v>
      </c>
      <c r="W15" s="420">
        <f t="shared" si="5"/>
        <v>6.682187568000001</v>
      </c>
      <c r="X15" s="420">
        <f t="shared" si="5"/>
        <v>16.8162790656</v>
      </c>
      <c r="Z15" s="423" t="str">
        <f t="shared" si="16"/>
        <v>6,68</v>
      </c>
      <c r="AA15" s="423" t="str">
        <f t="shared" si="2"/>
        <v>16,82</v>
      </c>
      <c r="AC15" s="423" t="str">
        <f t="shared" si="6"/>
        <v>6,83</v>
      </c>
      <c r="AD15" s="423" t="str">
        <f t="shared" si="6"/>
        <v>17,21</v>
      </c>
      <c r="AF15" t="str">
        <f t="shared" si="7"/>
        <v>7,06</v>
      </c>
      <c r="AG15" t="str">
        <f t="shared" si="7"/>
        <v>17,80</v>
      </c>
      <c r="AI15" s="437" t="str">
        <f t="shared" si="8"/>
        <v>7,06</v>
      </c>
      <c r="AJ15" s="437" t="str">
        <f t="shared" si="9"/>
        <v>17,80</v>
      </c>
      <c r="AK15" s="428">
        <v>14</v>
      </c>
      <c r="AL15" t="str">
        <f t="shared" si="15"/>
        <v>7,29</v>
      </c>
      <c r="AM15" t="str">
        <f t="shared" si="10"/>
        <v>18,39</v>
      </c>
      <c r="AO15" s="19" t="str">
        <f t="shared" si="11"/>
        <v>7,46</v>
      </c>
      <c r="AP15" t="str">
        <f t="shared" si="12"/>
        <v>19,00</v>
      </c>
    </row>
    <row r="16" spans="1:42" ht="12.75">
      <c r="A16" s="424">
        <v>15</v>
      </c>
      <c r="B16" s="414" t="str">
        <f t="shared" si="3"/>
        <v>7,46</v>
      </c>
      <c r="C16" s="414" t="str">
        <f t="shared" si="4"/>
        <v>19,00</v>
      </c>
      <c r="D16" s="425" t="s">
        <v>322</v>
      </c>
      <c r="E16" s="844" t="s">
        <v>337</v>
      </c>
      <c r="F16" s="844"/>
      <c r="G16" s="844"/>
      <c r="H16" s="844"/>
      <c r="I16" s="844"/>
      <c r="J16" s="418">
        <v>-28</v>
      </c>
      <c r="K16" s="426">
        <v>5.97</v>
      </c>
      <c r="L16" s="427">
        <v>10.02</v>
      </c>
      <c r="M16" s="418">
        <v>-60</v>
      </c>
      <c r="O16" s="420">
        <f t="shared" si="0"/>
        <v>8.291666666666666</v>
      </c>
      <c r="P16" s="420">
        <f t="shared" si="1"/>
        <v>25.049999999999997</v>
      </c>
      <c r="Q16" s="421"/>
      <c r="R16" s="19">
        <v>-28</v>
      </c>
      <c r="S16" s="420">
        <f t="shared" si="13"/>
        <v>5.97</v>
      </c>
      <c r="T16" s="420">
        <f t="shared" si="14"/>
        <v>15.029999999999998</v>
      </c>
      <c r="U16">
        <v>-40</v>
      </c>
      <c r="V16" s="428">
        <v>15</v>
      </c>
      <c r="W16" s="420">
        <f t="shared" si="5"/>
        <v>6.682187568000001</v>
      </c>
      <c r="X16" s="420">
        <f t="shared" si="5"/>
        <v>16.822994831999996</v>
      </c>
      <c r="Z16" s="423" t="str">
        <f t="shared" si="16"/>
        <v>6,68</v>
      </c>
      <c r="AA16" s="423" t="str">
        <f t="shared" si="2"/>
        <v>16,82</v>
      </c>
      <c r="AC16" s="423" t="str">
        <f t="shared" si="6"/>
        <v>6,83</v>
      </c>
      <c r="AD16" s="423" t="str">
        <f t="shared" si="6"/>
        <v>17,21</v>
      </c>
      <c r="AF16" t="str">
        <f t="shared" si="7"/>
        <v>7,06</v>
      </c>
      <c r="AG16" t="str">
        <f t="shared" si="7"/>
        <v>17,80</v>
      </c>
      <c r="AI16" s="437" t="str">
        <f t="shared" si="8"/>
        <v>7,06</v>
      </c>
      <c r="AJ16" s="437" t="str">
        <f t="shared" si="9"/>
        <v>17,80</v>
      </c>
      <c r="AK16" s="428">
        <v>15</v>
      </c>
      <c r="AL16" t="str">
        <f t="shared" si="15"/>
        <v>7,29</v>
      </c>
      <c r="AM16" t="str">
        <f t="shared" si="10"/>
        <v>18,39</v>
      </c>
      <c r="AO16" s="19" t="str">
        <f t="shared" si="11"/>
        <v>7,46</v>
      </c>
      <c r="AP16" t="str">
        <f t="shared" si="12"/>
        <v>19,00</v>
      </c>
    </row>
    <row r="17" spans="1:42" ht="12.75">
      <c r="A17" s="424">
        <v>16</v>
      </c>
      <c r="B17" s="414" t="str">
        <f t="shared" si="3"/>
        <v>10,05</v>
      </c>
      <c r="C17" s="414" t="str">
        <f t="shared" si="4"/>
        <v>22,41</v>
      </c>
      <c r="D17" s="425" t="s">
        <v>322</v>
      </c>
      <c r="E17" s="844" t="s">
        <v>338</v>
      </c>
      <c r="F17" s="844"/>
      <c r="G17" s="844"/>
      <c r="H17" s="844"/>
      <c r="I17" s="844"/>
      <c r="J17" s="418">
        <v>-28</v>
      </c>
      <c r="K17" s="426">
        <v>5.97</v>
      </c>
      <c r="L17" s="427">
        <v>13.77</v>
      </c>
      <c r="M17" s="418">
        <v>-45</v>
      </c>
      <c r="O17" s="420">
        <f t="shared" si="0"/>
        <v>8.291666666666666</v>
      </c>
      <c r="P17" s="420">
        <f t="shared" si="1"/>
        <v>25.036363636363635</v>
      </c>
      <c r="Q17" s="421"/>
      <c r="R17" s="19">
        <v>-28</v>
      </c>
      <c r="S17" s="420">
        <f t="shared" si="13"/>
        <v>5.97</v>
      </c>
      <c r="T17" s="420">
        <f t="shared" si="14"/>
        <v>15.02181818181818</v>
      </c>
      <c r="U17">
        <v>-40</v>
      </c>
      <c r="V17" s="428">
        <v>16</v>
      </c>
      <c r="W17" s="420">
        <f t="shared" si="5"/>
        <v>6.682187568000001</v>
      </c>
      <c r="X17" s="420">
        <f t="shared" si="5"/>
        <v>16.81383696872727</v>
      </c>
      <c r="Z17" s="423" t="str">
        <f t="shared" si="16"/>
        <v>6,68</v>
      </c>
      <c r="AA17" s="423" t="str">
        <f t="shared" si="2"/>
        <v>16,81</v>
      </c>
      <c r="AC17" s="423" t="str">
        <f t="shared" si="6"/>
        <v>6,83</v>
      </c>
      <c r="AD17" s="423" t="str">
        <f t="shared" si="6"/>
        <v>17,20</v>
      </c>
      <c r="AF17" t="str">
        <f t="shared" si="7"/>
        <v>7,06</v>
      </c>
      <c r="AG17" t="str">
        <f t="shared" si="7"/>
        <v>17,78</v>
      </c>
      <c r="AI17" s="436">
        <v>9.5</v>
      </c>
      <c r="AJ17" s="436">
        <v>21</v>
      </c>
      <c r="AK17" s="428">
        <v>16</v>
      </c>
      <c r="AL17" t="str">
        <f t="shared" si="15"/>
        <v>9,81</v>
      </c>
      <c r="AM17" t="str">
        <f t="shared" si="10"/>
        <v>21,69</v>
      </c>
      <c r="AO17" s="19" t="str">
        <f t="shared" si="11"/>
        <v>10,05</v>
      </c>
      <c r="AP17" t="str">
        <f t="shared" si="12"/>
        <v>22,41</v>
      </c>
    </row>
    <row r="18" spans="1:42" ht="12.75">
      <c r="A18" s="424">
        <v>17</v>
      </c>
      <c r="B18" s="414" t="str">
        <f t="shared" si="3"/>
        <v>10,58</v>
      </c>
      <c r="C18" s="414" t="str">
        <f t="shared" si="4"/>
        <v>23,48</v>
      </c>
      <c r="D18" s="425" t="s">
        <v>322</v>
      </c>
      <c r="E18" s="844" t="s">
        <v>339</v>
      </c>
      <c r="F18" s="844"/>
      <c r="G18" s="844"/>
      <c r="H18" s="844"/>
      <c r="I18" s="844"/>
      <c r="J18" s="418">
        <v>-20</v>
      </c>
      <c r="K18" s="426">
        <v>6.33</v>
      </c>
      <c r="L18" s="427">
        <v>16.28</v>
      </c>
      <c r="M18" s="418">
        <v>-35</v>
      </c>
      <c r="O18" s="420">
        <f t="shared" si="0"/>
        <v>7.9125</v>
      </c>
      <c r="P18" s="420">
        <f t="shared" si="1"/>
        <v>25.046153846153846</v>
      </c>
      <c r="Q18" s="421"/>
      <c r="R18" s="19">
        <v>-20</v>
      </c>
      <c r="S18" s="420">
        <f t="shared" si="13"/>
        <v>6.33</v>
      </c>
      <c r="T18" s="420">
        <f t="shared" si="14"/>
        <v>16.28</v>
      </c>
      <c r="U18">
        <v>-35</v>
      </c>
      <c r="V18" s="428">
        <v>17</v>
      </c>
      <c r="W18" s="420">
        <f t="shared" si="5"/>
        <v>7.085133552000001</v>
      </c>
      <c r="X18" s="420">
        <f t="shared" si="5"/>
        <v>18.222112832</v>
      </c>
      <c r="Z18" s="423" t="str">
        <f t="shared" si="16"/>
        <v>7,09</v>
      </c>
      <c r="AA18" s="423" t="str">
        <f t="shared" si="16"/>
        <v>18,22</v>
      </c>
      <c r="AC18" s="423" t="str">
        <f t="shared" si="6"/>
        <v>7,25</v>
      </c>
      <c r="AD18" s="423" t="str">
        <f t="shared" si="6"/>
        <v>18,64</v>
      </c>
      <c r="AF18" t="str">
        <f t="shared" si="7"/>
        <v>7,50</v>
      </c>
      <c r="AG18" t="str">
        <f t="shared" si="7"/>
        <v>19,27</v>
      </c>
      <c r="AI18" s="436">
        <v>10</v>
      </c>
      <c r="AJ18" s="436">
        <v>22</v>
      </c>
      <c r="AK18" s="428">
        <v>17</v>
      </c>
      <c r="AL18" t="str">
        <f t="shared" si="15"/>
        <v>10,33</v>
      </c>
      <c r="AM18" t="str">
        <f t="shared" si="10"/>
        <v>22,73</v>
      </c>
      <c r="AO18" s="19" t="str">
        <f t="shared" si="11"/>
        <v>10,58</v>
      </c>
      <c r="AP18" t="str">
        <f t="shared" si="12"/>
        <v>23,48</v>
      </c>
    </row>
    <row r="19" spans="1:42" ht="12.75">
      <c r="A19" s="424">
        <v>18</v>
      </c>
      <c r="B19" s="414" t="str">
        <f t="shared" si="3"/>
        <v>8,04</v>
      </c>
      <c r="C19" s="414" t="str">
        <f t="shared" si="4"/>
        <v>26,84</v>
      </c>
      <c r="D19" s="425" t="s">
        <v>322</v>
      </c>
      <c r="E19" s="844" t="s">
        <v>340</v>
      </c>
      <c r="F19" s="844"/>
      <c r="G19" s="844"/>
      <c r="H19" s="844"/>
      <c r="I19" s="844"/>
      <c r="J19" s="418">
        <v>-45</v>
      </c>
      <c r="K19" s="426">
        <v>5.47</v>
      </c>
      <c r="L19" s="427">
        <v>11.48</v>
      </c>
      <c r="M19" s="418">
        <v>-62</v>
      </c>
      <c r="O19" s="420">
        <f t="shared" si="0"/>
        <v>9.945454545454544</v>
      </c>
      <c r="P19" s="420">
        <f t="shared" si="1"/>
        <v>30.210526315789476</v>
      </c>
      <c r="Q19" s="421"/>
      <c r="R19" s="19">
        <v>-40</v>
      </c>
      <c r="S19" s="420">
        <f t="shared" si="13"/>
        <v>5.967272727272726</v>
      </c>
      <c r="T19" s="420">
        <f t="shared" si="14"/>
        <v>18.126315789473686</v>
      </c>
      <c r="U19">
        <v>-40</v>
      </c>
      <c r="V19" s="428">
        <v>18</v>
      </c>
      <c r="W19" s="420">
        <f t="shared" si="5"/>
        <v>6.67913494690909</v>
      </c>
      <c r="X19" s="420">
        <f t="shared" si="5"/>
        <v>20.288683755789478</v>
      </c>
      <c r="Z19" s="423" t="str">
        <f t="shared" si="16"/>
        <v>6,68</v>
      </c>
      <c r="AA19" s="423" t="str">
        <f t="shared" si="16"/>
        <v>20,29</v>
      </c>
      <c r="AC19" s="423" t="str">
        <f aca="true" t="shared" si="17" ref="AC19:AD82">FIXED(Z19*1.023,2)</f>
        <v>6,83</v>
      </c>
      <c r="AD19" s="423" t="str">
        <f t="shared" si="17"/>
        <v>20,76</v>
      </c>
      <c r="AF19" t="str">
        <f t="shared" si="7"/>
        <v>7,06</v>
      </c>
      <c r="AG19" t="str">
        <f t="shared" si="7"/>
        <v>21,47</v>
      </c>
      <c r="AI19" s="436">
        <v>7.6</v>
      </c>
      <c r="AJ19" s="436">
        <v>25.15</v>
      </c>
      <c r="AK19" s="428">
        <v>18</v>
      </c>
      <c r="AL19" t="str">
        <f t="shared" si="15"/>
        <v>7,85</v>
      </c>
      <c r="AM19" t="str">
        <f t="shared" si="10"/>
        <v>25,98</v>
      </c>
      <c r="AO19" s="19" t="str">
        <f t="shared" si="11"/>
        <v>8,04</v>
      </c>
      <c r="AP19" t="str">
        <f t="shared" si="12"/>
        <v>26,84</v>
      </c>
    </row>
    <row r="20" spans="1:42" ht="12.75">
      <c r="A20" s="424">
        <v>19</v>
      </c>
      <c r="B20" s="414" t="str">
        <f t="shared" si="3"/>
        <v>10,05</v>
      </c>
      <c r="C20" s="414" t="str">
        <f t="shared" si="4"/>
        <v>26,68</v>
      </c>
      <c r="D20" s="425" t="s">
        <v>322</v>
      </c>
      <c r="E20" s="844" t="s">
        <v>341</v>
      </c>
      <c r="F20" s="844"/>
      <c r="G20" s="844"/>
      <c r="H20" s="844"/>
      <c r="I20" s="844"/>
      <c r="J20" s="418">
        <v>-25</v>
      </c>
      <c r="K20" s="426">
        <v>7.46</v>
      </c>
      <c r="L20" s="427">
        <v>15.03</v>
      </c>
      <c r="M20" s="418">
        <v>-50</v>
      </c>
      <c r="O20" s="420">
        <f t="shared" si="0"/>
        <v>9.946666666666667</v>
      </c>
      <c r="P20" s="420">
        <f t="shared" si="1"/>
        <v>30.06</v>
      </c>
      <c r="Q20" s="421"/>
      <c r="R20" s="19">
        <v>-25</v>
      </c>
      <c r="S20" s="420">
        <f t="shared" si="13"/>
        <v>7.460000000000001</v>
      </c>
      <c r="T20" s="420">
        <f t="shared" si="14"/>
        <v>18.035999999999998</v>
      </c>
      <c r="U20">
        <v>-40</v>
      </c>
      <c r="V20" s="428">
        <v>19</v>
      </c>
      <c r="W20" s="420">
        <f t="shared" si="5"/>
        <v>8.349936224</v>
      </c>
      <c r="X20" s="420">
        <f t="shared" si="5"/>
        <v>20.1875937984</v>
      </c>
      <c r="Z20" s="423" t="str">
        <f t="shared" si="16"/>
        <v>8,35</v>
      </c>
      <c r="AA20" s="423" t="str">
        <f t="shared" si="16"/>
        <v>20,19</v>
      </c>
      <c r="AC20" s="423" t="str">
        <f t="shared" si="17"/>
        <v>8,54</v>
      </c>
      <c r="AD20" s="423" t="str">
        <f t="shared" si="17"/>
        <v>20,65</v>
      </c>
      <c r="AF20" t="str">
        <f t="shared" si="7"/>
        <v>8,83</v>
      </c>
      <c r="AG20" t="str">
        <f t="shared" si="7"/>
        <v>21,35</v>
      </c>
      <c r="AI20" s="436">
        <v>9.5</v>
      </c>
      <c r="AJ20" s="436">
        <v>25</v>
      </c>
      <c r="AK20" s="428">
        <v>19</v>
      </c>
      <c r="AL20" t="str">
        <f t="shared" si="15"/>
        <v>9,81</v>
      </c>
      <c r="AM20" t="str">
        <f t="shared" si="10"/>
        <v>25,83</v>
      </c>
      <c r="AO20" s="19" t="str">
        <f t="shared" si="11"/>
        <v>10,05</v>
      </c>
      <c r="AP20" t="str">
        <f t="shared" si="12"/>
        <v>26,68</v>
      </c>
    </row>
    <row r="21" spans="1:42" ht="12.75">
      <c r="A21" s="424">
        <v>20</v>
      </c>
      <c r="B21" s="414" t="str">
        <f t="shared" si="3"/>
        <v>8,71</v>
      </c>
      <c r="C21" s="414" t="str">
        <f t="shared" si="4"/>
        <v>26,68</v>
      </c>
      <c r="D21" s="425" t="s">
        <v>322</v>
      </c>
      <c r="E21" s="844" t="s">
        <v>342</v>
      </c>
      <c r="F21" s="844"/>
      <c r="G21" s="844"/>
      <c r="H21" s="844"/>
      <c r="I21" s="844"/>
      <c r="J21" s="418">
        <v>-35</v>
      </c>
      <c r="K21" s="426">
        <v>6.47</v>
      </c>
      <c r="L21" s="427">
        <v>11.42</v>
      </c>
      <c r="M21" s="418">
        <v>-62</v>
      </c>
      <c r="O21" s="420">
        <f t="shared" si="0"/>
        <v>9.953846153846154</v>
      </c>
      <c r="P21" s="420">
        <f t="shared" si="1"/>
        <v>30.052631578947366</v>
      </c>
      <c r="Q21" s="421"/>
      <c r="R21" s="19">
        <v>-35</v>
      </c>
      <c r="S21" s="420">
        <f t="shared" si="13"/>
        <v>6.470000000000001</v>
      </c>
      <c r="T21" s="420">
        <f t="shared" si="14"/>
        <v>18.03157894736842</v>
      </c>
      <c r="U21">
        <v>-40</v>
      </c>
      <c r="V21" s="428">
        <v>20</v>
      </c>
      <c r="W21" s="420">
        <f t="shared" si="5"/>
        <v>7.241834768000001</v>
      </c>
      <c r="X21" s="420">
        <f t="shared" si="5"/>
        <v>20.182645338947367</v>
      </c>
      <c r="Z21" s="423" t="str">
        <f t="shared" si="16"/>
        <v>7,24</v>
      </c>
      <c r="AA21" s="423" t="str">
        <f t="shared" si="16"/>
        <v>20,18</v>
      </c>
      <c r="AC21" s="423" t="str">
        <f t="shared" si="17"/>
        <v>7,41</v>
      </c>
      <c r="AD21" s="423" t="str">
        <f t="shared" si="17"/>
        <v>20,64</v>
      </c>
      <c r="AF21" t="str">
        <f t="shared" si="7"/>
        <v>7,66</v>
      </c>
      <c r="AG21" t="str">
        <f t="shared" si="7"/>
        <v>21,34</v>
      </c>
      <c r="AI21" s="436">
        <v>8.24</v>
      </c>
      <c r="AJ21" s="436">
        <v>25</v>
      </c>
      <c r="AK21" s="428">
        <v>20</v>
      </c>
      <c r="AL21" t="str">
        <f t="shared" si="15"/>
        <v>8,51</v>
      </c>
      <c r="AM21" t="str">
        <f t="shared" si="10"/>
        <v>25,83</v>
      </c>
      <c r="AO21" s="19" t="str">
        <f t="shared" si="11"/>
        <v>8,71</v>
      </c>
      <c r="AP21" t="str">
        <f t="shared" si="12"/>
        <v>26,68</v>
      </c>
    </row>
    <row r="22" spans="1:42" ht="12.75">
      <c r="A22" s="424">
        <v>21</v>
      </c>
      <c r="B22" s="414" t="str">
        <f t="shared" si="3"/>
        <v>7,15</v>
      </c>
      <c r="C22" s="414" t="str">
        <f t="shared" si="4"/>
        <v>23,88</v>
      </c>
      <c r="D22" s="425" t="s">
        <v>322</v>
      </c>
      <c r="E22" s="844" t="s">
        <v>343</v>
      </c>
      <c r="F22" s="844"/>
      <c r="G22" s="844"/>
      <c r="H22" s="844"/>
      <c r="I22" s="844"/>
      <c r="J22" s="418">
        <v>-40</v>
      </c>
      <c r="K22" s="426">
        <v>4.98</v>
      </c>
      <c r="L22" s="427">
        <v>10.52</v>
      </c>
      <c r="M22" s="418">
        <v>-58</v>
      </c>
      <c r="O22" s="420">
        <f t="shared" si="0"/>
        <v>8.3</v>
      </c>
      <c r="P22" s="420">
        <f t="shared" si="1"/>
        <v>25.047619047619044</v>
      </c>
      <c r="Q22" s="421"/>
      <c r="R22" s="19">
        <v>-40</v>
      </c>
      <c r="S22" s="420">
        <f t="shared" si="13"/>
        <v>4.98</v>
      </c>
      <c r="T22" s="420">
        <f t="shared" si="14"/>
        <v>15.028571428571425</v>
      </c>
      <c r="U22">
        <v>-40</v>
      </c>
      <c r="V22" s="428">
        <v>21</v>
      </c>
      <c r="W22" s="420">
        <f t="shared" si="5"/>
        <v>5.574086112000001</v>
      </c>
      <c r="X22" s="420">
        <f t="shared" si="5"/>
        <v>16.821395839999997</v>
      </c>
      <c r="Z22" s="423" t="str">
        <f t="shared" si="16"/>
        <v>5,57</v>
      </c>
      <c r="AA22" s="423" t="str">
        <f t="shared" si="16"/>
        <v>16,82</v>
      </c>
      <c r="AC22" s="423" t="str">
        <f t="shared" si="17"/>
        <v>5,70</v>
      </c>
      <c r="AD22" s="423" t="str">
        <f t="shared" si="17"/>
        <v>17,21</v>
      </c>
      <c r="AF22" t="str">
        <f t="shared" si="7"/>
        <v>5,89</v>
      </c>
      <c r="AG22" t="str">
        <f t="shared" si="7"/>
        <v>17,80</v>
      </c>
      <c r="AI22" s="436">
        <v>6.76</v>
      </c>
      <c r="AJ22" s="436">
        <v>22.38</v>
      </c>
      <c r="AK22" s="428">
        <v>21</v>
      </c>
      <c r="AL22" t="str">
        <f t="shared" si="15"/>
        <v>6,98</v>
      </c>
      <c r="AM22" t="str">
        <f t="shared" si="10"/>
        <v>23,12</v>
      </c>
      <c r="AO22" s="19" t="str">
        <f t="shared" si="11"/>
        <v>7,15</v>
      </c>
      <c r="AP22" t="str">
        <f t="shared" si="12"/>
        <v>23,88</v>
      </c>
    </row>
    <row r="23" spans="1:42" ht="12.75">
      <c r="A23" s="424">
        <v>22</v>
      </c>
      <c r="B23" s="414" t="str">
        <f t="shared" si="3"/>
        <v>8,94</v>
      </c>
      <c r="C23" s="414" t="str">
        <f t="shared" si="4"/>
        <v>23,74</v>
      </c>
      <c r="D23" s="425" t="s">
        <v>322</v>
      </c>
      <c r="E23" s="844" t="s">
        <v>344</v>
      </c>
      <c r="F23" s="844"/>
      <c r="G23" s="844"/>
      <c r="H23" s="844"/>
      <c r="I23" s="844"/>
      <c r="J23" s="418">
        <v>-20</v>
      </c>
      <c r="K23" s="426">
        <v>6.63</v>
      </c>
      <c r="L23" s="427">
        <v>13.78</v>
      </c>
      <c r="M23" s="418">
        <v>-45</v>
      </c>
      <c r="O23" s="420">
        <f t="shared" si="0"/>
        <v>8.2875</v>
      </c>
      <c r="P23" s="420">
        <f t="shared" si="1"/>
        <v>25.05454545454545</v>
      </c>
      <c r="Q23" s="421"/>
      <c r="R23" s="19">
        <v>-20</v>
      </c>
      <c r="S23" s="420">
        <f t="shared" si="13"/>
        <v>6.63</v>
      </c>
      <c r="T23" s="420">
        <f t="shared" si="14"/>
        <v>15.03272727272727</v>
      </c>
      <c r="U23">
        <v>-40</v>
      </c>
      <c r="V23" s="428">
        <v>22</v>
      </c>
      <c r="W23" s="420">
        <f t="shared" si="5"/>
        <v>7.420921872000001</v>
      </c>
      <c r="X23" s="420">
        <f t="shared" si="5"/>
        <v>16.826047453090904</v>
      </c>
      <c r="Z23" s="423" t="str">
        <f t="shared" si="16"/>
        <v>7,42</v>
      </c>
      <c r="AA23" s="423" t="str">
        <f t="shared" si="16"/>
        <v>16,83</v>
      </c>
      <c r="AC23" s="423" t="str">
        <f t="shared" si="17"/>
        <v>7,59</v>
      </c>
      <c r="AD23" s="423" t="str">
        <f t="shared" si="17"/>
        <v>17,22</v>
      </c>
      <c r="AF23" t="str">
        <f t="shared" si="7"/>
        <v>7,85</v>
      </c>
      <c r="AG23" t="str">
        <f t="shared" si="7"/>
        <v>17,81</v>
      </c>
      <c r="AI23" s="436">
        <v>8.45</v>
      </c>
      <c r="AJ23" s="436">
        <v>22.25</v>
      </c>
      <c r="AK23" s="428">
        <v>22</v>
      </c>
      <c r="AL23" t="str">
        <f t="shared" si="15"/>
        <v>8,73</v>
      </c>
      <c r="AM23" t="str">
        <f t="shared" si="10"/>
        <v>22,98</v>
      </c>
      <c r="AO23" s="19" t="str">
        <f t="shared" si="11"/>
        <v>8,94</v>
      </c>
      <c r="AP23" t="str">
        <f t="shared" si="12"/>
        <v>23,74</v>
      </c>
    </row>
    <row r="24" spans="1:42" ht="12.75">
      <c r="A24" s="424">
        <v>23</v>
      </c>
      <c r="B24" s="414" t="str">
        <f t="shared" si="3"/>
        <v>7,75</v>
      </c>
      <c r="C24" s="414" t="str">
        <f t="shared" si="4"/>
        <v>23,74</v>
      </c>
      <c r="D24" s="425" t="s">
        <v>322</v>
      </c>
      <c r="E24" s="844" t="s">
        <v>345</v>
      </c>
      <c r="F24" s="844"/>
      <c r="G24" s="844"/>
      <c r="H24" s="844"/>
      <c r="I24" s="844"/>
      <c r="J24" s="418">
        <v>-35</v>
      </c>
      <c r="K24" s="426">
        <v>5.39</v>
      </c>
      <c r="L24" s="427">
        <v>10.52</v>
      </c>
      <c r="M24" s="418">
        <v>-58</v>
      </c>
      <c r="O24" s="420">
        <f t="shared" si="0"/>
        <v>8.292307692307691</v>
      </c>
      <c r="P24" s="420">
        <f t="shared" si="1"/>
        <v>25.047619047619044</v>
      </c>
      <c r="Q24" s="421"/>
      <c r="R24" s="19">
        <v>-35</v>
      </c>
      <c r="S24" s="420">
        <f t="shared" si="13"/>
        <v>5.39</v>
      </c>
      <c r="T24" s="420">
        <f t="shared" si="14"/>
        <v>15.028571428571425</v>
      </c>
      <c r="U24">
        <v>-40</v>
      </c>
      <c r="V24" s="428">
        <v>23</v>
      </c>
      <c r="W24" s="420">
        <f t="shared" si="5"/>
        <v>6.032996816</v>
      </c>
      <c r="X24" s="420">
        <f t="shared" si="5"/>
        <v>16.821395839999997</v>
      </c>
      <c r="Z24" s="423" t="str">
        <f t="shared" si="16"/>
        <v>6,03</v>
      </c>
      <c r="AA24" s="423" t="str">
        <f t="shared" si="16"/>
        <v>16,82</v>
      </c>
      <c r="AC24" s="423" t="str">
        <f t="shared" si="17"/>
        <v>6,17</v>
      </c>
      <c r="AD24" s="423" t="str">
        <f t="shared" si="17"/>
        <v>17,21</v>
      </c>
      <c r="AF24" t="str">
        <f t="shared" si="7"/>
        <v>6,38</v>
      </c>
      <c r="AG24" t="str">
        <f t="shared" si="7"/>
        <v>17,80</v>
      </c>
      <c r="AI24" s="436">
        <v>7.33</v>
      </c>
      <c r="AJ24" s="436">
        <v>22.25</v>
      </c>
      <c r="AK24" s="428">
        <v>23</v>
      </c>
      <c r="AL24" t="str">
        <f t="shared" si="15"/>
        <v>7,57</v>
      </c>
      <c r="AM24" t="str">
        <f t="shared" si="10"/>
        <v>22,98</v>
      </c>
      <c r="AO24" s="19" t="str">
        <f t="shared" si="11"/>
        <v>7,75</v>
      </c>
      <c r="AP24" t="str">
        <f t="shared" si="12"/>
        <v>23,74</v>
      </c>
    </row>
    <row r="25" spans="1:42" ht="12.75">
      <c r="A25" s="424">
        <v>24</v>
      </c>
      <c r="B25" s="414" t="str">
        <f t="shared" si="3"/>
        <v>6,35</v>
      </c>
      <c r="C25" s="414" t="str">
        <f t="shared" si="4"/>
        <v>21,15</v>
      </c>
      <c r="D25" s="425" t="s">
        <v>322</v>
      </c>
      <c r="E25" s="844" t="s">
        <v>346</v>
      </c>
      <c r="F25" s="844"/>
      <c r="G25" s="844"/>
      <c r="H25" s="844"/>
      <c r="I25" s="844"/>
      <c r="J25" s="418">
        <v>-40</v>
      </c>
      <c r="K25" s="426">
        <v>4.48</v>
      </c>
      <c r="L25" s="427">
        <v>9.46</v>
      </c>
      <c r="M25" s="418">
        <v>-58</v>
      </c>
      <c r="O25" s="420">
        <f t="shared" si="0"/>
        <v>7.466666666666668</v>
      </c>
      <c r="P25" s="420">
        <f t="shared" si="1"/>
        <v>22.523809523809522</v>
      </c>
      <c r="Q25" s="421"/>
      <c r="R25" s="19">
        <v>-40</v>
      </c>
      <c r="S25" s="420">
        <f t="shared" si="13"/>
        <v>4.48</v>
      </c>
      <c r="T25" s="420">
        <f t="shared" si="14"/>
        <v>13.514285714285712</v>
      </c>
      <c r="U25">
        <v>-40</v>
      </c>
      <c r="V25" s="428">
        <v>24</v>
      </c>
      <c r="W25" s="420">
        <f t="shared" si="5"/>
        <v>5.014438912000001</v>
      </c>
      <c r="X25" s="420">
        <f t="shared" si="5"/>
        <v>15.12646432</v>
      </c>
      <c r="Z25" s="423" t="str">
        <f t="shared" si="16"/>
        <v>5,01</v>
      </c>
      <c r="AA25" s="423" t="str">
        <f t="shared" si="16"/>
        <v>15,13</v>
      </c>
      <c r="AC25" s="423" t="str">
        <f t="shared" si="17"/>
        <v>5,13</v>
      </c>
      <c r="AD25" s="423" t="str">
        <f t="shared" si="17"/>
        <v>15,48</v>
      </c>
      <c r="AF25" t="str">
        <f t="shared" si="7"/>
        <v>5,30</v>
      </c>
      <c r="AG25" t="str">
        <f t="shared" si="7"/>
        <v>16,01</v>
      </c>
      <c r="AI25" s="436">
        <v>6</v>
      </c>
      <c r="AJ25" s="436">
        <v>19.82</v>
      </c>
      <c r="AK25" s="428">
        <v>24</v>
      </c>
      <c r="AL25" t="str">
        <f t="shared" si="15"/>
        <v>6,20</v>
      </c>
      <c r="AM25" t="str">
        <f t="shared" si="10"/>
        <v>20,47</v>
      </c>
      <c r="AO25" s="19" t="str">
        <f t="shared" si="11"/>
        <v>6,35</v>
      </c>
      <c r="AP25" t="str">
        <f t="shared" si="12"/>
        <v>21,15</v>
      </c>
    </row>
    <row r="26" spans="1:42" ht="12.75">
      <c r="A26" s="424">
        <v>25</v>
      </c>
      <c r="B26" s="414" t="str">
        <f t="shared" si="3"/>
        <v>7,96</v>
      </c>
      <c r="C26" s="414" t="str">
        <f t="shared" si="4"/>
        <v>21,12</v>
      </c>
      <c r="D26" s="425" t="s">
        <v>322</v>
      </c>
      <c r="E26" s="844" t="s">
        <v>347</v>
      </c>
      <c r="F26" s="844"/>
      <c r="G26" s="844"/>
      <c r="H26" s="844"/>
      <c r="I26" s="844"/>
      <c r="J26" s="418">
        <v>-25</v>
      </c>
      <c r="K26" s="426">
        <v>5.6</v>
      </c>
      <c r="L26" s="427">
        <v>11.72</v>
      </c>
      <c r="M26" s="418">
        <v>-45</v>
      </c>
      <c r="O26" s="420">
        <f t="shared" si="0"/>
        <v>7.466666666666666</v>
      </c>
      <c r="P26" s="420">
        <f t="shared" si="1"/>
        <v>21.30909090909091</v>
      </c>
      <c r="Q26" s="421"/>
      <c r="R26" s="19">
        <v>-25</v>
      </c>
      <c r="S26" s="420">
        <f t="shared" si="13"/>
        <v>5.6</v>
      </c>
      <c r="T26" s="420">
        <f t="shared" si="14"/>
        <v>12.785454545454545</v>
      </c>
      <c r="U26">
        <v>-40</v>
      </c>
      <c r="V26" s="428">
        <v>25</v>
      </c>
      <c r="W26" s="420">
        <f t="shared" si="5"/>
        <v>6.26804864</v>
      </c>
      <c r="X26" s="420">
        <f t="shared" si="5"/>
        <v>14.31068767418182</v>
      </c>
      <c r="Z26" s="423" t="str">
        <f t="shared" si="16"/>
        <v>6,27</v>
      </c>
      <c r="AA26" s="423" t="str">
        <f t="shared" si="16"/>
        <v>14,31</v>
      </c>
      <c r="AC26" s="423" t="str">
        <f t="shared" si="17"/>
        <v>6,41</v>
      </c>
      <c r="AD26" s="423" t="str">
        <f t="shared" si="17"/>
        <v>14,64</v>
      </c>
      <c r="AF26" t="str">
        <f t="shared" si="7"/>
        <v>6,63</v>
      </c>
      <c r="AG26" t="str">
        <f t="shared" si="7"/>
        <v>15,14</v>
      </c>
      <c r="AI26" s="436">
        <v>7.52</v>
      </c>
      <c r="AJ26" s="436">
        <v>19.8</v>
      </c>
      <c r="AK26" s="428">
        <v>25</v>
      </c>
      <c r="AL26" t="str">
        <f t="shared" si="15"/>
        <v>7,77</v>
      </c>
      <c r="AM26" t="str">
        <f t="shared" si="10"/>
        <v>20,45</v>
      </c>
      <c r="AO26" s="19" t="str">
        <f t="shared" si="11"/>
        <v>7,96</v>
      </c>
      <c r="AP26" t="str">
        <f t="shared" si="12"/>
        <v>21,12</v>
      </c>
    </row>
    <row r="27" spans="1:42" ht="12.75">
      <c r="A27" s="424">
        <v>26</v>
      </c>
      <c r="B27" s="414" t="str">
        <f t="shared" si="3"/>
        <v>6,90</v>
      </c>
      <c r="C27" s="414" t="str">
        <f t="shared" si="4"/>
        <v>21,12</v>
      </c>
      <c r="D27" s="425" t="s">
        <v>322</v>
      </c>
      <c r="E27" s="844" t="s">
        <v>348</v>
      </c>
      <c r="F27" s="844"/>
      <c r="G27" s="844"/>
      <c r="H27" s="844"/>
      <c r="I27" s="844"/>
      <c r="J27" s="418">
        <v>-35</v>
      </c>
      <c r="K27" s="426">
        <v>4.85</v>
      </c>
      <c r="L27" s="427">
        <v>9.46</v>
      </c>
      <c r="M27" s="418">
        <v>-58</v>
      </c>
      <c r="O27" s="420">
        <f t="shared" si="0"/>
        <v>7.461538461538461</v>
      </c>
      <c r="P27" s="420">
        <f t="shared" si="1"/>
        <v>22.523809523809522</v>
      </c>
      <c r="Q27" s="421"/>
      <c r="R27" s="19">
        <v>-35</v>
      </c>
      <c r="S27" s="420">
        <f t="shared" si="13"/>
        <v>4.85</v>
      </c>
      <c r="T27" s="420">
        <f t="shared" si="14"/>
        <v>13.514285714285712</v>
      </c>
      <c r="U27">
        <v>-40</v>
      </c>
      <c r="V27" s="428">
        <v>26</v>
      </c>
      <c r="W27" s="420">
        <f t="shared" si="5"/>
        <v>5.42857784</v>
      </c>
      <c r="X27" s="420">
        <f t="shared" si="5"/>
        <v>15.12646432</v>
      </c>
      <c r="Z27" s="423" t="str">
        <f t="shared" si="16"/>
        <v>5,43</v>
      </c>
      <c r="AA27" s="423" t="str">
        <f t="shared" si="16"/>
        <v>15,13</v>
      </c>
      <c r="AC27" s="423" t="str">
        <f t="shared" si="17"/>
        <v>5,55</v>
      </c>
      <c r="AD27" s="423" t="str">
        <f t="shared" si="17"/>
        <v>15,48</v>
      </c>
      <c r="AF27" t="str">
        <f t="shared" si="7"/>
        <v>5,74</v>
      </c>
      <c r="AG27" t="str">
        <f t="shared" si="7"/>
        <v>16,01</v>
      </c>
      <c r="AI27" s="436">
        <v>6.52</v>
      </c>
      <c r="AJ27" s="436">
        <v>19.8</v>
      </c>
      <c r="AK27" s="428">
        <v>26</v>
      </c>
      <c r="AL27" t="str">
        <f t="shared" si="15"/>
        <v>6,74</v>
      </c>
      <c r="AM27" t="str">
        <f t="shared" si="10"/>
        <v>20,45</v>
      </c>
      <c r="AO27" s="19" t="str">
        <f t="shared" si="11"/>
        <v>6,90</v>
      </c>
      <c r="AP27" t="str">
        <f t="shared" si="12"/>
        <v>21,12</v>
      </c>
    </row>
    <row r="28" spans="1:42" ht="12.75">
      <c r="A28" s="424">
        <v>27</v>
      </c>
      <c r="B28" s="414" t="str">
        <f t="shared" si="3"/>
        <v>9,34</v>
      </c>
      <c r="C28" s="414" t="str">
        <f t="shared" si="4"/>
        <v>28,48</v>
      </c>
      <c r="D28" s="425" t="s">
        <v>322</v>
      </c>
      <c r="E28" s="844" t="s">
        <v>349</v>
      </c>
      <c r="F28" s="844"/>
      <c r="G28" s="844"/>
      <c r="H28" s="844"/>
      <c r="I28" s="844"/>
      <c r="J28" s="418">
        <v>0</v>
      </c>
      <c r="K28" s="426">
        <v>7.46</v>
      </c>
      <c r="L28" s="427">
        <v>22.54</v>
      </c>
      <c r="M28" s="418">
        <v>0</v>
      </c>
      <c r="O28" s="420">
        <f t="shared" si="0"/>
        <v>7.46</v>
      </c>
      <c r="P28" s="420">
        <f t="shared" si="1"/>
        <v>22.54</v>
      </c>
      <c r="Q28" s="421"/>
      <c r="R28" s="19">
        <v>0</v>
      </c>
      <c r="S28" s="420">
        <f t="shared" si="13"/>
        <v>7.46</v>
      </c>
      <c r="T28" s="420">
        <f t="shared" si="14"/>
        <v>22.54</v>
      </c>
      <c r="U28">
        <v>0</v>
      </c>
      <c r="V28" s="428">
        <v>27</v>
      </c>
      <c r="W28" s="420">
        <f t="shared" si="5"/>
        <v>8.349936224</v>
      </c>
      <c r="X28" s="420">
        <f t="shared" si="5"/>
        <v>25.228895775999998</v>
      </c>
      <c r="Z28" s="423" t="str">
        <f t="shared" si="16"/>
        <v>8,35</v>
      </c>
      <c r="AA28" s="423" t="str">
        <f t="shared" si="16"/>
        <v>25,23</v>
      </c>
      <c r="AC28" s="423" t="str">
        <f t="shared" si="17"/>
        <v>8,54</v>
      </c>
      <c r="AD28" s="423" t="str">
        <f t="shared" si="17"/>
        <v>25,81</v>
      </c>
      <c r="AF28" t="str">
        <f t="shared" si="7"/>
        <v>8,83</v>
      </c>
      <c r="AG28" t="str">
        <f t="shared" si="7"/>
        <v>26,69</v>
      </c>
      <c r="AI28" s="437" t="str">
        <f t="shared" si="8"/>
        <v>8,83</v>
      </c>
      <c r="AJ28" s="437" t="str">
        <f t="shared" si="9"/>
        <v>26,69</v>
      </c>
      <c r="AK28" s="428">
        <v>27</v>
      </c>
      <c r="AL28" t="str">
        <f t="shared" si="15"/>
        <v>9,12</v>
      </c>
      <c r="AM28" t="str">
        <f t="shared" si="10"/>
        <v>27,57</v>
      </c>
      <c r="AO28" s="19" t="str">
        <f t="shared" si="11"/>
        <v>9,34</v>
      </c>
      <c r="AP28" t="str">
        <f t="shared" si="12"/>
        <v>28,48</v>
      </c>
    </row>
    <row r="29" spans="1:42" ht="12.75">
      <c r="A29" s="424">
        <v>28</v>
      </c>
      <c r="B29" s="414" t="str">
        <f t="shared" si="3"/>
        <v>2,51</v>
      </c>
      <c r="C29" s="414" t="str">
        <f t="shared" si="4"/>
        <v>2,39</v>
      </c>
      <c r="D29" s="425" t="s">
        <v>350</v>
      </c>
      <c r="E29" s="417" t="s">
        <v>323</v>
      </c>
      <c r="F29" s="417"/>
      <c r="G29" s="417"/>
      <c r="H29" s="417"/>
      <c r="I29" s="417"/>
      <c r="J29" s="418">
        <v>-40</v>
      </c>
      <c r="K29" s="426">
        <v>2</v>
      </c>
      <c r="L29" s="427">
        <v>1.26</v>
      </c>
      <c r="M29" s="418">
        <v>-60</v>
      </c>
      <c r="O29" s="420">
        <f t="shared" si="0"/>
        <v>3.3333333333333335</v>
      </c>
      <c r="P29" s="420">
        <f t="shared" si="1"/>
        <v>3.15</v>
      </c>
      <c r="Q29" s="421"/>
      <c r="R29" s="19">
        <v>-40</v>
      </c>
      <c r="S29" s="420">
        <f t="shared" si="13"/>
        <v>2</v>
      </c>
      <c r="T29" s="420">
        <f t="shared" si="14"/>
        <v>1.89</v>
      </c>
      <c r="U29">
        <v>-40</v>
      </c>
      <c r="V29" s="428">
        <v>28</v>
      </c>
      <c r="W29" s="420">
        <f t="shared" si="5"/>
        <v>2.2385888</v>
      </c>
      <c r="X29" s="420">
        <f t="shared" si="5"/>
        <v>2.115466416</v>
      </c>
      <c r="Z29" s="423" t="str">
        <f t="shared" si="16"/>
        <v>2,24</v>
      </c>
      <c r="AA29" s="423" t="str">
        <f t="shared" si="16"/>
        <v>2,12</v>
      </c>
      <c r="AC29" s="423" t="str">
        <f t="shared" si="17"/>
        <v>2,29</v>
      </c>
      <c r="AD29" s="423" t="str">
        <f t="shared" si="17"/>
        <v>2,17</v>
      </c>
      <c r="AF29" t="str">
        <f t="shared" si="7"/>
        <v>2,37</v>
      </c>
      <c r="AG29" t="str">
        <f t="shared" si="7"/>
        <v>2,24</v>
      </c>
      <c r="AI29" s="437" t="str">
        <f t="shared" si="8"/>
        <v>2,37</v>
      </c>
      <c r="AJ29" s="437" t="str">
        <f t="shared" si="9"/>
        <v>2,24</v>
      </c>
      <c r="AK29" s="428">
        <v>28</v>
      </c>
      <c r="AL29" t="str">
        <f t="shared" si="15"/>
        <v>2,45</v>
      </c>
      <c r="AM29" t="str">
        <f t="shared" si="10"/>
        <v>2,31</v>
      </c>
      <c r="AO29" s="19" t="str">
        <f t="shared" si="11"/>
        <v>2,51</v>
      </c>
      <c r="AP29" t="str">
        <f t="shared" si="12"/>
        <v>2,39</v>
      </c>
    </row>
    <row r="30" spans="1:42" ht="12.75">
      <c r="A30" s="424">
        <v>29</v>
      </c>
      <c r="B30" s="414" t="str">
        <f t="shared" si="3"/>
        <v>2,68</v>
      </c>
      <c r="C30" s="414" t="str">
        <f t="shared" si="4"/>
        <v>2,39</v>
      </c>
      <c r="D30" s="425" t="s">
        <v>350</v>
      </c>
      <c r="E30" s="844" t="s">
        <v>324</v>
      </c>
      <c r="F30" s="844"/>
      <c r="G30" s="844"/>
      <c r="H30" s="844"/>
      <c r="I30" s="844"/>
      <c r="J30" s="418">
        <v>-35</v>
      </c>
      <c r="K30" s="426">
        <v>2.14</v>
      </c>
      <c r="L30" s="427">
        <v>1.42</v>
      </c>
      <c r="M30" s="418">
        <v>-55</v>
      </c>
      <c r="O30" s="420">
        <f t="shared" si="0"/>
        <v>3.2923076923076926</v>
      </c>
      <c r="P30" s="420">
        <f t="shared" si="1"/>
        <v>3.155555555555556</v>
      </c>
      <c r="Q30" s="421"/>
      <c r="R30" s="19">
        <v>-35</v>
      </c>
      <c r="S30" s="420">
        <f t="shared" si="13"/>
        <v>2.14</v>
      </c>
      <c r="T30" s="420">
        <f t="shared" si="14"/>
        <v>1.8933333333333335</v>
      </c>
      <c r="U30">
        <v>-40</v>
      </c>
      <c r="V30" s="428">
        <v>29</v>
      </c>
      <c r="W30" s="420">
        <f t="shared" si="5"/>
        <v>2.395290016</v>
      </c>
      <c r="X30" s="420">
        <f t="shared" si="5"/>
        <v>2.1191973973333336</v>
      </c>
      <c r="Z30" s="423" t="str">
        <f t="shared" si="16"/>
        <v>2,40</v>
      </c>
      <c r="AA30" s="423" t="str">
        <f t="shared" si="16"/>
        <v>2,12</v>
      </c>
      <c r="AC30" s="423" t="str">
        <f t="shared" si="17"/>
        <v>2,46</v>
      </c>
      <c r="AD30" s="423" t="str">
        <f t="shared" si="17"/>
        <v>2,17</v>
      </c>
      <c r="AF30" t="str">
        <f t="shared" si="7"/>
        <v>2,54</v>
      </c>
      <c r="AG30" t="str">
        <f t="shared" si="7"/>
        <v>2,24</v>
      </c>
      <c r="AI30" s="437" t="str">
        <f t="shared" si="8"/>
        <v>2,54</v>
      </c>
      <c r="AJ30" s="437" t="str">
        <f t="shared" si="9"/>
        <v>2,24</v>
      </c>
      <c r="AK30" s="428">
        <v>29</v>
      </c>
      <c r="AL30" t="str">
        <f t="shared" si="15"/>
        <v>2,62</v>
      </c>
      <c r="AM30" t="str">
        <f t="shared" si="10"/>
        <v>2,31</v>
      </c>
      <c r="AO30" s="19" t="str">
        <f t="shared" si="11"/>
        <v>2,68</v>
      </c>
      <c r="AP30" t="str">
        <f t="shared" si="12"/>
        <v>2,39</v>
      </c>
    </row>
    <row r="31" spans="1:42" ht="12.75">
      <c r="A31" s="424">
        <v>30</v>
      </c>
      <c r="B31" s="414" t="str">
        <f t="shared" si="3"/>
        <v>3,55</v>
      </c>
      <c r="C31" s="414" t="str">
        <f t="shared" si="4"/>
        <v>2,39</v>
      </c>
      <c r="D31" s="425" t="s">
        <v>350</v>
      </c>
      <c r="E31" s="844" t="s">
        <v>351</v>
      </c>
      <c r="F31" s="844"/>
      <c r="G31" s="844"/>
      <c r="H31" s="844"/>
      <c r="I31" s="844"/>
      <c r="J31" s="418">
        <v>-15</v>
      </c>
      <c r="K31" s="426">
        <v>2.84</v>
      </c>
      <c r="L31" s="427">
        <v>1.58</v>
      </c>
      <c r="M31" s="418">
        <v>-50</v>
      </c>
      <c r="O31" s="420">
        <f t="shared" si="0"/>
        <v>3.3411764705882354</v>
      </c>
      <c r="P31" s="420">
        <f t="shared" si="1"/>
        <v>3.16</v>
      </c>
      <c r="Q31" s="421"/>
      <c r="R31" s="19">
        <v>-15</v>
      </c>
      <c r="S31" s="420">
        <f t="shared" si="13"/>
        <v>2.84</v>
      </c>
      <c r="T31" s="420">
        <f t="shared" si="14"/>
        <v>1.896</v>
      </c>
      <c r="U31">
        <v>-40</v>
      </c>
      <c r="V31" s="428">
        <v>30</v>
      </c>
      <c r="W31" s="420">
        <f t="shared" si="5"/>
        <v>3.178796096</v>
      </c>
      <c r="X31" s="420">
        <f t="shared" si="5"/>
        <v>2.1221821824</v>
      </c>
      <c r="Z31" s="423" t="str">
        <f t="shared" si="16"/>
        <v>3,18</v>
      </c>
      <c r="AA31" s="423" t="str">
        <f t="shared" si="16"/>
        <v>2,12</v>
      </c>
      <c r="AC31" s="423" t="str">
        <f t="shared" si="17"/>
        <v>3,25</v>
      </c>
      <c r="AD31" s="423" t="str">
        <f t="shared" si="17"/>
        <v>2,17</v>
      </c>
      <c r="AF31" t="str">
        <f t="shared" si="7"/>
        <v>3,36</v>
      </c>
      <c r="AG31" t="str">
        <f t="shared" si="7"/>
        <v>2,24</v>
      </c>
      <c r="AI31" s="437" t="str">
        <f t="shared" si="8"/>
        <v>3,36</v>
      </c>
      <c r="AJ31" s="437" t="str">
        <f t="shared" si="9"/>
        <v>2,24</v>
      </c>
      <c r="AK31" s="428">
        <v>30</v>
      </c>
      <c r="AL31" t="str">
        <f t="shared" si="15"/>
        <v>3,47</v>
      </c>
      <c r="AM31" t="str">
        <f t="shared" si="10"/>
        <v>2,31</v>
      </c>
      <c r="AO31" s="19" t="str">
        <f t="shared" si="11"/>
        <v>3,55</v>
      </c>
      <c r="AP31" t="str">
        <f t="shared" si="12"/>
        <v>2,39</v>
      </c>
    </row>
    <row r="32" spans="1:42" ht="12.75">
      <c r="A32" s="424">
        <v>31</v>
      </c>
      <c r="B32" s="414" t="str">
        <f t="shared" si="3"/>
        <v>3,34</v>
      </c>
      <c r="C32" s="414" t="str">
        <f t="shared" si="4"/>
        <v>2,39</v>
      </c>
      <c r="D32" s="425" t="s">
        <v>350</v>
      </c>
      <c r="E32" s="844" t="s">
        <v>326</v>
      </c>
      <c r="F32" s="844"/>
      <c r="G32" s="844"/>
      <c r="H32" s="844"/>
      <c r="I32" s="844"/>
      <c r="J32" s="418">
        <v>-20</v>
      </c>
      <c r="K32" s="426">
        <v>2.67</v>
      </c>
      <c r="L32" s="427">
        <v>1.42</v>
      </c>
      <c r="M32" s="418">
        <v>-55</v>
      </c>
      <c r="O32" s="420">
        <f t="shared" si="0"/>
        <v>3.3375</v>
      </c>
      <c r="P32" s="420">
        <f t="shared" si="1"/>
        <v>3.155555555555556</v>
      </c>
      <c r="Q32" s="421"/>
      <c r="R32" s="19">
        <v>-20</v>
      </c>
      <c r="S32" s="420">
        <f t="shared" si="13"/>
        <v>2.67</v>
      </c>
      <c r="T32" s="420">
        <f t="shared" si="14"/>
        <v>1.8933333333333335</v>
      </c>
      <c r="U32">
        <v>-40</v>
      </c>
      <c r="V32" s="428">
        <v>31</v>
      </c>
      <c r="W32" s="420">
        <f t="shared" si="5"/>
        <v>2.988516048</v>
      </c>
      <c r="X32" s="420">
        <f t="shared" si="5"/>
        <v>2.1191973973333336</v>
      </c>
      <c r="Z32" s="423" t="str">
        <f t="shared" si="16"/>
        <v>2,99</v>
      </c>
      <c r="AA32" s="423" t="str">
        <f t="shared" si="16"/>
        <v>2,12</v>
      </c>
      <c r="AC32" s="423" t="str">
        <f t="shared" si="17"/>
        <v>3,06</v>
      </c>
      <c r="AD32" s="423" t="str">
        <f t="shared" si="17"/>
        <v>2,17</v>
      </c>
      <c r="AF32" t="str">
        <f t="shared" si="7"/>
        <v>3,16</v>
      </c>
      <c r="AG32" t="str">
        <f t="shared" si="7"/>
        <v>2,24</v>
      </c>
      <c r="AI32" s="437" t="str">
        <f t="shared" si="8"/>
        <v>3,16</v>
      </c>
      <c r="AJ32" s="437" t="str">
        <f t="shared" si="9"/>
        <v>2,24</v>
      </c>
      <c r="AK32" s="428">
        <v>31</v>
      </c>
      <c r="AL32" t="str">
        <f t="shared" si="15"/>
        <v>3,26</v>
      </c>
      <c r="AM32" t="str">
        <f t="shared" si="10"/>
        <v>2,31</v>
      </c>
      <c r="AO32" s="19" t="str">
        <f t="shared" si="11"/>
        <v>3,34</v>
      </c>
      <c r="AP32" t="str">
        <f t="shared" si="12"/>
        <v>2,39</v>
      </c>
    </row>
    <row r="33" spans="1:42" ht="12.75">
      <c r="A33" s="424">
        <v>32</v>
      </c>
      <c r="B33" s="414" t="str">
        <f t="shared" si="3"/>
        <v>2,71</v>
      </c>
      <c r="C33" s="414" t="str">
        <f t="shared" si="4"/>
        <v>3,18</v>
      </c>
      <c r="D33" s="425" t="s">
        <v>350</v>
      </c>
      <c r="E33" s="844" t="s">
        <v>352</v>
      </c>
      <c r="F33" s="844"/>
      <c r="G33" s="844"/>
      <c r="H33" s="844"/>
      <c r="I33" s="844"/>
      <c r="J33" s="418">
        <v>-35</v>
      </c>
      <c r="K33" s="426">
        <v>2.17</v>
      </c>
      <c r="L33" s="427">
        <v>2.52</v>
      </c>
      <c r="M33" s="418">
        <v>-20</v>
      </c>
      <c r="O33" s="420">
        <f t="shared" si="0"/>
        <v>3.338461538461538</v>
      </c>
      <c r="P33" s="420">
        <f t="shared" si="1"/>
        <v>3.15</v>
      </c>
      <c r="Q33" s="421"/>
      <c r="R33" s="19">
        <v>-35</v>
      </c>
      <c r="S33" s="420">
        <f t="shared" si="13"/>
        <v>2.17</v>
      </c>
      <c r="T33" s="420">
        <f t="shared" si="14"/>
        <v>2.52</v>
      </c>
      <c r="U33">
        <v>-20</v>
      </c>
      <c r="V33" s="428">
        <v>32</v>
      </c>
      <c r="W33" s="420">
        <f t="shared" si="5"/>
        <v>2.428868848</v>
      </c>
      <c r="X33" s="420">
        <f t="shared" si="5"/>
        <v>2.8206218880000002</v>
      </c>
      <c r="Z33" s="423" t="str">
        <f t="shared" si="16"/>
        <v>2,43</v>
      </c>
      <c r="AA33" s="423" t="str">
        <f t="shared" si="16"/>
        <v>2,82</v>
      </c>
      <c r="AC33" s="423" t="str">
        <f t="shared" si="17"/>
        <v>2,49</v>
      </c>
      <c r="AD33" s="423" t="str">
        <f t="shared" si="17"/>
        <v>2,88</v>
      </c>
      <c r="AF33" t="str">
        <f t="shared" si="7"/>
        <v>2,57</v>
      </c>
      <c r="AG33" t="str">
        <f t="shared" si="7"/>
        <v>2,98</v>
      </c>
      <c r="AI33" s="437" t="str">
        <f t="shared" si="8"/>
        <v>2,57</v>
      </c>
      <c r="AJ33" s="437" t="str">
        <f t="shared" si="9"/>
        <v>2,98</v>
      </c>
      <c r="AK33" s="428">
        <v>32</v>
      </c>
      <c r="AL33" t="str">
        <f t="shared" si="15"/>
        <v>2,65</v>
      </c>
      <c r="AM33" t="str">
        <f t="shared" si="10"/>
        <v>3,08</v>
      </c>
      <c r="AO33" s="19" t="str">
        <f t="shared" si="11"/>
        <v>2,71</v>
      </c>
      <c r="AP33" t="str">
        <f t="shared" si="12"/>
        <v>3,18</v>
      </c>
    </row>
    <row r="34" spans="1:42" ht="12.75">
      <c r="A34" s="424">
        <v>33</v>
      </c>
      <c r="B34" s="414" t="str">
        <f t="shared" si="3"/>
        <v>3,55</v>
      </c>
      <c r="C34" s="414" t="str">
        <f t="shared" si="4"/>
        <v>3,38</v>
      </c>
      <c r="D34" s="425" t="s">
        <v>350</v>
      </c>
      <c r="E34" s="844" t="s">
        <v>353</v>
      </c>
      <c r="F34" s="844"/>
      <c r="G34" s="844"/>
      <c r="H34" s="844"/>
      <c r="I34" s="844"/>
      <c r="J34" s="418">
        <v>-20</v>
      </c>
      <c r="K34" s="426">
        <v>2.84</v>
      </c>
      <c r="L34" s="427">
        <v>2.68</v>
      </c>
      <c r="M34" s="418">
        <v>-15</v>
      </c>
      <c r="O34" s="420">
        <f t="shared" si="0"/>
        <v>3.55</v>
      </c>
      <c r="P34" s="420">
        <f t="shared" si="1"/>
        <v>3.1529411764705886</v>
      </c>
      <c r="Q34" s="421"/>
      <c r="R34" s="19">
        <v>-20</v>
      </c>
      <c r="S34" s="420">
        <f t="shared" si="13"/>
        <v>2.84</v>
      </c>
      <c r="T34" s="420">
        <f t="shared" si="14"/>
        <v>2.68</v>
      </c>
      <c r="U34">
        <v>-15</v>
      </c>
      <c r="V34" s="428">
        <v>33</v>
      </c>
      <c r="W34" s="420">
        <f t="shared" si="5"/>
        <v>3.178796096</v>
      </c>
      <c r="X34" s="420">
        <f t="shared" si="5"/>
        <v>2.9997089920000004</v>
      </c>
      <c r="Z34" s="423" t="str">
        <f t="shared" si="16"/>
        <v>3,18</v>
      </c>
      <c r="AA34" s="423" t="str">
        <f t="shared" si="16"/>
        <v>3,00</v>
      </c>
      <c r="AC34" s="423" t="str">
        <f t="shared" si="17"/>
        <v>3,25</v>
      </c>
      <c r="AD34" s="423" t="str">
        <f t="shared" si="17"/>
        <v>3,07</v>
      </c>
      <c r="AF34" t="str">
        <f t="shared" si="7"/>
        <v>3,36</v>
      </c>
      <c r="AG34" t="str">
        <f t="shared" si="7"/>
        <v>3,17</v>
      </c>
      <c r="AI34" s="437" t="str">
        <f t="shared" si="8"/>
        <v>3,36</v>
      </c>
      <c r="AJ34" s="437" t="str">
        <f t="shared" si="9"/>
        <v>3,17</v>
      </c>
      <c r="AK34" s="428">
        <v>33</v>
      </c>
      <c r="AL34" t="str">
        <f t="shared" si="15"/>
        <v>3,47</v>
      </c>
      <c r="AM34" t="str">
        <f t="shared" si="10"/>
        <v>3,27</v>
      </c>
      <c r="AO34" s="19" t="str">
        <f t="shared" si="11"/>
        <v>3,55</v>
      </c>
      <c r="AP34" t="str">
        <f t="shared" si="12"/>
        <v>3,38</v>
      </c>
    </row>
    <row r="35" spans="1:42" ht="12.75">
      <c r="A35" s="424">
        <v>34</v>
      </c>
      <c r="B35" s="414" t="str">
        <f t="shared" si="3"/>
        <v>2,51</v>
      </c>
      <c r="C35" s="414" t="str">
        <f t="shared" si="4"/>
        <v>2,39</v>
      </c>
      <c r="D35" s="425" t="s">
        <v>350</v>
      </c>
      <c r="E35" s="844" t="s">
        <v>328</v>
      </c>
      <c r="F35" s="844"/>
      <c r="G35" s="844"/>
      <c r="H35" s="844"/>
      <c r="I35" s="844"/>
      <c r="J35" s="418">
        <v>-40</v>
      </c>
      <c r="K35" s="426">
        <v>2</v>
      </c>
      <c r="L35" s="427">
        <v>1.26</v>
      </c>
      <c r="M35" s="418">
        <v>-60</v>
      </c>
      <c r="O35" s="420">
        <f t="shared" si="0"/>
        <v>3.3333333333333335</v>
      </c>
      <c r="P35" s="420">
        <f t="shared" si="1"/>
        <v>3.15</v>
      </c>
      <c r="Q35" s="421"/>
      <c r="R35" s="19">
        <v>-40</v>
      </c>
      <c r="S35" s="420">
        <f t="shared" si="13"/>
        <v>2</v>
      </c>
      <c r="T35" s="420">
        <f t="shared" si="14"/>
        <v>1.89</v>
      </c>
      <c r="U35">
        <v>-40</v>
      </c>
      <c r="V35" s="428">
        <v>34</v>
      </c>
      <c r="W35" s="420">
        <f t="shared" si="5"/>
        <v>2.2385888</v>
      </c>
      <c r="X35" s="420">
        <f t="shared" si="5"/>
        <v>2.115466416</v>
      </c>
      <c r="Z35" s="423" t="str">
        <f t="shared" si="16"/>
        <v>2,24</v>
      </c>
      <c r="AA35" s="423" t="str">
        <f t="shared" si="16"/>
        <v>2,12</v>
      </c>
      <c r="AC35" s="423" t="str">
        <f t="shared" si="17"/>
        <v>2,29</v>
      </c>
      <c r="AD35" s="423" t="str">
        <f t="shared" si="17"/>
        <v>2,17</v>
      </c>
      <c r="AF35" t="str">
        <f t="shared" si="7"/>
        <v>2,37</v>
      </c>
      <c r="AG35" t="str">
        <f t="shared" si="7"/>
        <v>2,24</v>
      </c>
      <c r="AI35" s="437" t="str">
        <f t="shared" si="8"/>
        <v>2,37</v>
      </c>
      <c r="AJ35" s="437" t="str">
        <f t="shared" si="9"/>
        <v>2,24</v>
      </c>
      <c r="AK35" s="428">
        <v>34</v>
      </c>
      <c r="AL35" t="str">
        <f t="shared" si="15"/>
        <v>2,45</v>
      </c>
      <c r="AM35" t="str">
        <f t="shared" si="10"/>
        <v>2,31</v>
      </c>
      <c r="AO35" s="19" t="str">
        <f t="shared" si="11"/>
        <v>2,51</v>
      </c>
      <c r="AP35" t="str">
        <f t="shared" si="12"/>
        <v>2,39</v>
      </c>
    </row>
    <row r="36" spans="1:42" ht="12.75">
      <c r="A36" s="424">
        <v>35</v>
      </c>
      <c r="B36" s="414" t="str">
        <f t="shared" si="3"/>
        <v>5,86</v>
      </c>
      <c r="C36" s="414" t="str">
        <f t="shared" si="4"/>
        <v>3,18</v>
      </c>
      <c r="D36" s="425" t="s">
        <v>350</v>
      </c>
      <c r="E36" s="844" t="s">
        <v>329</v>
      </c>
      <c r="F36" s="844"/>
      <c r="G36" s="844"/>
      <c r="H36" s="844"/>
      <c r="I36" s="844"/>
      <c r="J36" s="418">
        <v>40</v>
      </c>
      <c r="K36" s="426">
        <v>4.68</v>
      </c>
      <c r="L36" s="427">
        <v>2.52</v>
      </c>
      <c r="M36" s="418">
        <v>-20</v>
      </c>
      <c r="O36" s="420">
        <f t="shared" si="0"/>
        <v>3.342857142857143</v>
      </c>
      <c r="P36" s="420">
        <f t="shared" si="1"/>
        <v>3.15</v>
      </c>
      <c r="Q36" s="421"/>
      <c r="R36" s="19">
        <v>40</v>
      </c>
      <c r="S36" s="420">
        <f t="shared" si="13"/>
        <v>4.68</v>
      </c>
      <c r="T36" s="420">
        <f t="shared" si="14"/>
        <v>2.52</v>
      </c>
      <c r="U36">
        <v>-20</v>
      </c>
      <c r="V36" s="428">
        <v>35</v>
      </c>
      <c r="W36" s="420">
        <f t="shared" si="5"/>
        <v>5.238297792</v>
      </c>
      <c r="X36" s="420">
        <f t="shared" si="5"/>
        <v>2.8206218880000002</v>
      </c>
      <c r="Z36" s="423" t="str">
        <f t="shared" si="16"/>
        <v>5,24</v>
      </c>
      <c r="AA36" s="423" t="str">
        <f t="shared" si="16"/>
        <v>2,82</v>
      </c>
      <c r="AC36" s="423" t="str">
        <f t="shared" si="17"/>
        <v>5,36</v>
      </c>
      <c r="AD36" s="423" t="str">
        <f t="shared" si="17"/>
        <v>2,88</v>
      </c>
      <c r="AF36" t="str">
        <f t="shared" si="7"/>
        <v>5,54</v>
      </c>
      <c r="AG36" t="str">
        <f t="shared" si="7"/>
        <v>2,98</v>
      </c>
      <c r="AI36" s="437" t="str">
        <f t="shared" si="8"/>
        <v>5,54</v>
      </c>
      <c r="AJ36" s="437" t="str">
        <f t="shared" si="9"/>
        <v>2,98</v>
      </c>
      <c r="AK36" s="428">
        <v>35</v>
      </c>
      <c r="AL36" t="str">
        <f t="shared" si="15"/>
        <v>5,72</v>
      </c>
      <c r="AM36" t="str">
        <f t="shared" si="10"/>
        <v>3,08</v>
      </c>
      <c r="AO36" s="19" t="str">
        <f t="shared" si="11"/>
        <v>5,86</v>
      </c>
      <c r="AP36" t="str">
        <f t="shared" si="12"/>
        <v>3,18</v>
      </c>
    </row>
    <row r="37" spans="1:42" ht="12.75">
      <c r="A37" s="424">
        <v>36</v>
      </c>
      <c r="B37" s="414" t="str">
        <f t="shared" si="3"/>
        <v>5,86</v>
      </c>
      <c r="C37" s="414" t="str">
        <f t="shared" si="4"/>
        <v>3,38</v>
      </c>
      <c r="D37" s="425" t="s">
        <v>350</v>
      </c>
      <c r="E37" s="844" t="s">
        <v>354</v>
      </c>
      <c r="F37" s="844"/>
      <c r="G37" s="844"/>
      <c r="H37" s="844"/>
      <c r="I37" s="844"/>
      <c r="J37" s="418">
        <v>70</v>
      </c>
      <c r="K37" s="426">
        <v>5.68</v>
      </c>
      <c r="L37" s="427">
        <v>2.68</v>
      </c>
      <c r="M37" s="418">
        <v>-15</v>
      </c>
      <c r="O37" s="420">
        <f t="shared" si="0"/>
        <v>3.3411764705882354</v>
      </c>
      <c r="P37" s="420">
        <f t="shared" si="1"/>
        <v>3.1529411764705886</v>
      </c>
      <c r="Q37" s="421"/>
      <c r="R37" s="19">
        <v>40</v>
      </c>
      <c r="S37" s="420">
        <f t="shared" si="13"/>
        <v>4.6776470588235295</v>
      </c>
      <c r="T37" s="420">
        <f t="shared" si="14"/>
        <v>2.68</v>
      </c>
      <c r="U37">
        <v>-15</v>
      </c>
      <c r="V37" s="428">
        <v>36</v>
      </c>
      <c r="W37" s="420">
        <f t="shared" si="5"/>
        <v>5.235664158117648</v>
      </c>
      <c r="X37" s="420">
        <f t="shared" si="5"/>
        <v>2.9997089920000004</v>
      </c>
      <c r="Z37" s="423" t="str">
        <f t="shared" si="16"/>
        <v>5,24</v>
      </c>
      <c r="AA37" s="423" t="str">
        <f t="shared" si="16"/>
        <v>3,00</v>
      </c>
      <c r="AC37" s="423" t="str">
        <f t="shared" si="17"/>
        <v>5,36</v>
      </c>
      <c r="AD37" s="423" t="str">
        <f t="shared" si="17"/>
        <v>3,07</v>
      </c>
      <c r="AF37" t="str">
        <f t="shared" si="7"/>
        <v>5,54</v>
      </c>
      <c r="AG37" t="str">
        <f t="shared" si="7"/>
        <v>3,17</v>
      </c>
      <c r="AI37" s="437" t="str">
        <f t="shared" si="8"/>
        <v>5,54</v>
      </c>
      <c r="AJ37" s="437" t="str">
        <f t="shared" si="9"/>
        <v>3,17</v>
      </c>
      <c r="AK37" s="428">
        <v>36</v>
      </c>
      <c r="AL37" t="str">
        <f t="shared" si="15"/>
        <v>5,72</v>
      </c>
      <c r="AM37" t="str">
        <f t="shared" si="10"/>
        <v>3,27</v>
      </c>
      <c r="AO37" s="19" t="str">
        <f t="shared" si="11"/>
        <v>5,86</v>
      </c>
      <c r="AP37" t="str">
        <f t="shared" si="12"/>
        <v>3,38</v>
      </c>
    </row>
    <row r="38" spans="1:42" ht="12.75">
      <c r="A38" s="424">
        <v>37</v>
      </c>
      <c r="B38" s="414" t="str">
        <f t="shared" si="3"/>
        <v>5,86</v>
      </c>
      <c r="C38" s="414" t="str">
        <f t="shared" si="4"/>
        <v>3,18</v>
      </c>
      <c r="D38" s="425" t="s">
        <v>350</v>
      </c>
      <c r="E38" s="844" t="s">
        <v>331</v>
      </c>
      <c r="F38" s="844"/>
      <c r="G38" s="844"/>
      <c r="H38" s="844"/>
      <c r="I38" s="844"/>
      <c r="J38" s="418">
        <v>70</v>
      </c>
      <c r="K38" s="426">
        <v>5.68</v>
      </c>
      <c r="L38" s="427">
        <v>2.52</v>
      </c>
      <c r="M38" s="418">
        <v>-20</v>
      </c>
      <c r="O38" s="420">
        <f t="shared" si="0"/>
        <v>3.3411764705882354</v>
      </c>
      <c r="P38" s="420">
        <f t="shared" si="1"/>
        <v>3.15</v>
      </c>
      <c r="Q38" s="421"/>
      <c r="R38" s="19">
        <v>40</v>
      </c>
      <c r="S38" s="420">
        <f t="shared" si="13"/>
        <v>4.6776470588235295</v>
      </c>
      <c r="T38" s="420">
        <f t="shared" si="14"/>
        <v>2.52</v>
      </c>
      <c r="U38">
        <v>-20</v>
      </c>
      <c r="V38" s="428">
        <v>37</v>
      </c>
      <c r="W38" s="420">
        <f t="shared" si="5"/>
        <v>5.235664158117648</v>
      </c>
      <c r="X38" s="420">
        <f t="shared" si="5"/>
        <v>2.8206218880000002</v>
      </c>
      <c r="Z38" s="423" t="str">
        <f t="shared" si="16"/>
        <v>5,24</v>
      </c>
      <c r="AA38" s="423" t="str">
        <f t="shared" si="16"/>
        <v>2,82</v>
      </c>
      <c r="AC38" s="423" t="str">
        <f t="shared" si="17"/>
        <v>5,36</v>
      </c>
      <c r="AD38" s="423" t="str">
        <f t="shared" si="17"/>
        <v>2,88</v>
      </c>
      <c r="AF38" t="str">
        <f t="shared" si="7"/>
        <v>5,54</v>
      </c>
      <c r="AG38" t="str">
        <f t="shared" si="7"/>
        <v>2,98</v>
      </c>
      <c r="AI38" s="437" t="str">
        <f t="shared" si="8"/>
        <v>5,54</v>
      </c>
      <c r="AJ38" s="437" t="str">
        <f t="shared" si="9"/>
        <v>2,98</v>
      </c>
      <c r="AK38" s="428">
        <v>37</v>
      </c>
      <c r="AL38" t="str">
        <f t="shared" si="15"/>
        <v>5,72</v>
      </c>
      <c r="AM38" t="str">
        <f t="shared" si="10"/>
        <v>3,08</v>
      </c>
      <c r="AO38" s="19" t="str">
        <f t="shared" si="11"/>
        <v>5,86</v>
      </c>
      <c r="AP38" t="str">
        <f t="shared" si="12"/>
        <v>3,18</v>
      </c>
    </row>
    <row r="39" spans="1:42" ht="12.75">
      <c r="A39" s="424">
        <v>38</v>
      </c>
      <c r="B39" s="414" t="str">
        <f t="shared" si="3"/>
        <v>4,19</v>
      </c>
      <c r="C39" s="414" t="str">
        <f t="shared" si="4"/>
        <v>4,79</v>
      </c>
      <c r="D39" s="425" t="s">
        <v>350</v>
      </c>
      <c r="E39" s="844" t="s">
        <v>332</v>
      </c>
      <c r="F39" s="844"/>
      <c r="G39" s="844"/>
      <c r="H39" s="844"/>
      <c r="I39" s="844"/>
      <c r="J39" s="418">
        <v>0</v>
      </c>
      <c r="K39" s="426">
        <v>3.34</v>
      </c>
      <c r="L39" s="427">
        <v>3.79</v>
      </c>
      <c r="M39" s="418">
        <v>20</v>
      </c>
      <c r="O39" s="420">
        <f t="shared" si="0"/>
        <v>3.34</v>
      </c>
      <c r="P39" s="420">
        <f t="shared" si="1"/>
        <v>3.1583333333333337</v>
      </c>
      <c r="Q39" s="421"/>
      <c r="R39" s="19">
        <v>0</v>
      </c>
      <c r="S39" s="420">
        <f t="shared" si="13"/>
        <v>3.34</v>
      </c>
      <c r="T39" s="420">
        <f t="shared" si="14"/>
        <v>3.79</v>
      </c>
      <c r="U39">
        <v>20</v>
      </c>
      <c r="V39" s="428">
        <v>38</v>
      </c>
      <c r="W39" s="420">
        <f t="shared" si="5"/>
        <v>3.7384432960000002</v>
      </c>
      <c r="X39" s="420">
        <f t="shared" si="5"/>
        <v>4.242125776</v>
      </c>
      <c r="Z39" s="423" t="str">
        <f t="shared" si="16"/>
        <v>3,74</v>
      </c>
      <c r="AA39" s="423" t="str">
        <f t="shared" si="16"/>
        <v>4,24</v>
      </c>
      <c r="AC39" s="423" t="str">
        <f t="shared" si="17"/>
        <v>3,83</v>
      </c>
      <c r="AD39" s="423" t="str">
        <f t="shared" si="17"/>
        <v>4,34</v>
      </c>
      <c r="AF39" t="str">
        <f t="shared" si="7"/>
        <v>3,96</v>
      </c>
      <c r="AG39" t="str">
        <f t="shared" si="7"/>
        <v>4,49</v>
      </c>
      <c r="AI39" s="437" t="str">
        <f t="shared" si="8"/>
        <v>3,96</v>
      </c>
      <c r="AJ39" s="437" t="str">
        <f t="shared" si="9"/>
        <v>4,49</v>
      </c>
      <c r="AK39" s="428">
        <v>38</v>
      </c>
      <c r="AL39" t="str">
        <f t="shared" si="15"/>
        <v>4,09</v>
      </c>
      <c r="AM39" t="str">
        <f t="shared" si="10"/>
        <v>4,64</v>
      </c>
      <c r="AO39" s="19" t="str">
        <f t="shared" si="11"/>
        <v>4,19</v>
      </c>
      <c r="AP39" t="str">
        <f t="shared" si="12"/>
        <v>4,79</v>
      </c>
    </row>
    <row r="40" spans="1:42" ht="12.75">
      <c r="A40" s="424">
        <v>39</v>
      </c>
      <c r="B40" s="414" t="str">
        <f t="shared" si="3"/>
        <v>5,86</v>
      </c>
      <c r="C40" s="414" t="str">
        <f t="shared" si="4"/>
        <v>4,79</v>
      </c>
      <c r="D40" s="425" t="s">
        <v>350</v>
      </c>
      <c r="E40" s="844" t="s">
        <v>333</v>
      </c>
      <c r="F40" s="844"/>
      <c r="G40" s="844"/>
      <c r="H40" s="844"/>
      <c r="I40" s="844"/>
      <c r="J40" s="418">
        <v>70</v>
      </c>
      <c r="K40" s="426">
        <v>5.68</v>
      </c>
      <c r="L40" s="427">
        <v>3.79</v>
      </c>
      <c r="M40" s="418">
        <v>20</v>
      </c>
      <c r="O40" s="420">
        <f t="shared" si="0"/>
        <v>3.3411764705882354</v>
      </c>
      <c r="P40" s="420">
        <f t="shared" si="1"/>
        <v>3.1583333333333337</v>
      </c>
      <c r="Q40" s="421"/>
      <c r="R40" s="19">
        <v>40</v>
      </c>
      <c r="S40" s="420">
        <f t="shared" si="13"/>
        <v>4.6776470588235295</v>
      </c>
      <c r="T40" s="420">
        <f t="shared" si="14"/>
        <v>3.79</v>
      </c>
      <c r="U40">
        <v>20</v>
      </c>
      <c r="V40" s="428">
        <v>39</v>
      </c>
      <c r="W40" s="420">
        <f t="shared" si="5"/>
        <v>5.235664158117648</v>
      </c>
      <c r="X40" s="420">
        <f t="shared" si="5"/>
        <v>4.242125776</v>
      </c>
      <c r="Z40" s="423" t="str">
        <f t="shared" si="16"/>
        <v>5,24</v>
      </c>
      <c r="AA40" s="423" t="str">
        <f t="shared" si="16"/>
        <v>4,24</v>
      </c>
      <c r="AC40" s="423" t="str">
        <f t="shared" si="17"/>
        <v>5,36</v>
      </c>
      <c r="AD40" s="423" t="str">
        <f t="shared" si="17"/>
        <v>4,34</v>
      </c>
      <c r="AF40" t="str">
        <f t="shared" si="7"/>
        <v>5,54</v>
      </c>
      <c r="AG40" t="str">
        <f t="shared" si="7"/>
        <v>4,49</v>
      </c>
      <c r="AI40" s="437" t="str">
        <f t="shared" si="8"/>
        <v>5,54</v>
      </c>
      <c r="AJ40" s="437" t="str">
        <f t="shared" si="9"/>
        <v>4,49</v>
      </c>
      <c r="AK40" s="428">
        <v>39</v>
      </c>
      <c r="AL40" t="str">
        <f t="shared" si="15"/>
        <v>5,72</v>
      </c>
      <c r="AM40" t="str">
        <f t="shared" si="10"/>
        <v>4,64</v>
      </c>
      <c r="AO40" s="19" t="str">
        <f t="shared" si="11"/>
        <v>5,86</v>
      </c>
      <c r="AP40" t="str">
        <f t="shared" si="12"/>
        <v>4,79</v>
      </c>
    </row>
    <row r="41" spans="1:42" ht="12.75">
      <c r="A41" s="424">
        <v>40</v>
      </c>
      <c r="B41" s="414" t="str">
        <f t="shared" si="3"/>
        <v>13,24</v>
      </c>
      <c r="C41" s="414" t="str">
        <f t="shared" si="4"/>
        <v>7,97</v>
      </c>
      <c r="D41" s="425" t="s">
        <v>350</v>
      </c>
      <c r="E41" s="844" t="s">
        <v>334</v>
      </c>
      <c r="F41" s="844"/>
      <c r="G41" s="844"/>
      <c r="H41" s="844"/>
      <c r="I41" s="844"/>
      <c r="J41" s="418">
        <v>-5</v>
      </c>
      <c r="K41" s="426">
        <v>10.58</v>
      </c>
      <c r="L41" s="427">
        <v>5.26</v>
      </c>
      <c r="M41" s="418">
        <v>-50</v>
      </c>
      <c r="O41" s="420">
        <f t="shared" si="0"/>
        <v>11.136842105263158</v>
      </c>
      <c r="P41" s="420">
        <f t="shared" si="1"/>
        <v>10.52</v>
      </c>
      <c r="Q41" s="421"/>
      <c r="R41" s="19">
        <v>-5</v>
      </c>
      <c r="S41" s="420">
        <f t="shared" si="13"/>
        <v>10.58</v>
      </c>
      <c r="T41" s="420">
        <f t="shared" si="14"/>
        <v>6.311999999999999</v>
      </c>
      <c r="U41">
        <v>-40</v>
      </c>
      <c r="V41" s="428">
        <v>40</v>
      </c>
      <c r="W41" s="420">
        <f t="shared" si="5"/>
        <v>11.842134752000002</v>
      </c>
      <c r="X41" s="420">
        <f t="shared" si="5"/>
        <v>7.0649862528</v>
      </c>
      <c r="Z41" s="423" t="str">
        <f t="shared" si="16"/>
        <v>11,84</v>
      </c>
      <c r="AA41" s="423" t="str">
        <f t="shared" si="16"/>
        <v>7,06</v>
      </c>
      <c r="AC41" s="423" t="str">
        <f t="shared" si="17"/>
        <v>12,11</v>
      </c>
      <c r="AD41" s="423" t="str">
        <f t="shared" si="17"/>
        <v>7,22</v>
      </c>
      <c r="AF41" t="str">
        <f t="shared" si="7"/>
        <v>12,52</v>
      </c>
      <c r="AG41" t="str">
        <f t="shared" si="7"/>
        <v>7,47</v>
      </c>
      <c r="AI41" s="437" t="str">
        <f t="shared" si="8"/>
        <v>12,52</v>
      </c>
      <c r="AJ41" s="437" t="str">
        <f t="shared" si="9"/>
        <v>7,47</v>
      </c>
      <c r="AK41" s="428">
        <v>40</v>
      </c>
      <c r="AL41" t="str">
        <f t="shared" si="15"/>
        <v>12,93</v>
      </c>
      <c r="AM41" t="str">
        <f t="shared" si="10"/>
        <v>7,72</v>
      </c>
      <c r="AO41" s="19" t="str">
        <f t="shared" si="11"/>
        <v>13,24</v>
      </c>
      <c r="AP41" t="str">
        <f t="shared" si="12"/>
        <v>7,97</v>
      </c>
    </row>
    <row r="42" spans="1:42" ht="12.75">
      <c r="A42" s="424">
        <v>41</v>
      </c>
      <c r="B42" s="414" t="str">
        <f t="shared" si="3"/>
        <v>13,96</v>
      </c>
      <c r="C42" s="414" t="str">
        <f t="shared" si="4"/>
        <v>7,97</v>
      </c>
      <c r="D42" s="425" t="s">
        <v>350</v>
      </c>
      <c r="E42" s="844" t="s">
        <v>335</v>
      </c>
      <c r="F42" s="844"/>
      <c r="G42" s="844"/>
      <c r="H42" s="844"/>
      <c r="I42" s="844"/>
      <c r="J42" s="418">
        <v>0</v>
      </c>
      <c r="K42" s="426">
        <v>11.14</v>
      </c>
      <c r="L42" s="427">
        <v>6.31</v>
      </c>
      <c r="M42" s="418">
        <v>-40</v>
      </c>
      <c r="O42" s="420">
        <f t="shared" si="0"/>
        <v>11.14</v>
      </c>
      <c r="P42" s="420">
        <f t="shared" si="1"/>
        <v>10.516666666666666</v>
      </c>
      <c r="Q42" s="421"/>
      <c r="R42" s="19">
        <v>0</v>
      </c>
      <c r="S42" s="420">
        <f t="shared" si="13"/>
        <v>11.14</v>
      </c>
      <c r="T42" s="420">
        <f t="shared" si="14"/>
        <v>6.31</v>
      </c>
      <c r="U42">
        <v>-40</v>
      </c>
      <c r="V42" s="428">
        <v>41</v>
      </c>
      <c r="W42" s="420">
        <f t="shared" si="5"/>
        <v>12.468939616000002</v>
      </c>
      <c r="X42" s="420">
        <f t="shared" si="5"/>
        <v>7.062747664000001</v>
      </c>
      <c r="Z42" s="423" t="str">
        <f t="shared" si="16"/>
        <v>12,47</v>
      </c>
      <c r="AA42" s="423" t="str">
        <f t="shared" si="16"/>
        <v>7,06</v>
      </c>
      <c r="AC42" s="423" t="str">
        <f t="shared" si="17"/>
        <v>12,76</v>
      </c>
      <c r="AD42" s="423" t="str">
        <f t="shared" si="17"/>
        <v>7,22</v>
      </c>
      <c r="AF42" t="str">
        <f t="shared" si="7"/>
        <v>13,19</v>
      </c>
      <c r="AG42" t="str">
        <f t="shared" si="7"/>
        <v>7,47</v>
      </c>
      <c r="AI42" s="437" t="str">
        <f t="shared" si="8"/>
        <v>13,19</v>
      </c>
      <c r="AJ42" s="437" t="str">
        <f t="shared" si="9"/>
        <v>7,47</v>
      </c>
      <c r="AK42" s="428">
        <v>41</v>
      </c>
      <c r="AL42" t="str">
        <f t="shared" si="15"/>
        <v>13,63</v>
      </c>
      <c r="AM42" t="str">
        <f t="shared" si="10"/>
        <v>7,72</v>
      </c>
      <c r="AO42" s="19" t="str">
        <f t="shared" si="11"/>
        <v>13,96</v>
      </c>
      <c r="AP42" t="str">
        <f t="shared" si="12"/>
        <v>7,97</v>
      </c>
    </row>
    <row r="43" spans="1:42" ht="12.75">
      <c r="A43" s="424">
        <v>42</v>
      </c>
      <c r="B43" s="414" t="str">
        <f t="shared" si="3"/>
        <v>17,43</v>
      </c>
      <c r="C43" s="414" t="str">
        <f t="shared" si="4"/>
        <v>7,97</v>
      </c>
      <c r="D43" s="425" t="s">
        <v>350</v>
      </c>
      <c r="E43" s="844" t="s">
        <v>355</v>
      </c>
      <c r="F43" s="844"/>
      <c r="G43" s="844"/>
      <c r="H43" s="844"/>
      <c r="I43" s="844"/>
      <c r="J43" s="418">
        <v>25</v>
      </c>
      <c r="K43" s="426">
        <v>13.92</v>
      </c>
      <c r="L43" s="427">
        <v>6.31</v>
      </c>
      <c r="M43" s="418">
        <v>-40</v>
      </c>
      <c r="O43" s="420">
        <f t="shared" si="0"/>
        <v>11.136</v>
      </c>
      <c r="P43" s="420">
        <f t="shared" si="1"/>
        <v>10.516666666666666</v>
      </c>
      <c r="Q43" s="421"/>
      <c r="R43" s="19">
        <v>25</v>
      </c>
      <c r="S43" s="420">
        <f t="shared" si="13"/>
        <v>13.919999999999998</v>
      </c>
      <c r="T43" s="420">
        <f t="shared" si="14"/>
        <v>6.31</v>
      </c>
      <c r="U43">
        <v>-40</v>
      </c>
      <c r="V43" s="428">
        <v>42</v>
      </c>
      <c r="W43" s="420">
        <f t="shared" si="5"/>
        <v>15.580578048</v>
      </c>
      <c r="X43" s="420">
        <f t="shared" si="5"/>
        <v>7.062747664000001</v>
      </c>
      <c r="Z43" s="423" t="str">
        <f t="shared" si="16"/>
        <v>15,58</v>
      </c>
      <c r="AA43" s="423" t="str">
        <f t="shared" si="16"/>
        <v>7,06</v>
      </c>
      <c r="AC43" s="423" t="str">
        <f t="shared" si="17"/>
        <v>15,94</v>
      </c>
      <c r="AD43" s="423" t="str">
        <f t="shared" si="17"/>
        <v>7,22</v>
      </c>
      <c r="AF43" t="str">
        <f t="shared" si="7"/>
        <v>16,48</v>
      </c>
      <c r="AG43" t="str">
        <f t="shared" si="7"/>
        <v>7,47</v>
      </c>
      <c r="AI43" s="437" t="str">
        <f t="shared" si="8"/>
        <v>16,48</v>
      </c>
      <c r="AJ43" s="437" t="str">
        <f t="shared" si="9"/>
        <v>7,47</v>
      </c>
      <c r="AK43" s="428">
        <v>42</v>
      </c>
      <c r="AL43" t="str">
        <f t="shared" si="15"/>
        <v>17,02</v>
      </c>
      <c r="AM43" t="str">
        <f t="shared" si="10"/>
        <v>7,72</v>
      </c>
      <c r="AO43" s="19" t="str">
        <f t="shared" si="11"/>
        <v>17,43</v>
      </c>
      <c r="AP43" t="str">
        <f t="shared" si="12"/>
        <v>7,97</v>
      </c>
    </row>
    <row r="44" spans="1:42" ht="12.75">
      <c r="A44" s="424">
        <v>43</v>
      </c>
      <c r="B44" s="414" t="str">
        <f t="shared" si="3"/>
        <v>13,96</v>
      </c>
      <c r="C44" s="414" t="str">
        <f t="shared" si="4"/>
        <v>7,97</v>
      </c>
      <c r="D44" s="425" t="s">
        <v>350</v>
      </c>
      <c r="E44" s="844" t="s">
        <v>337</v>
      </c>
      <c r="F44" s="844"/>
      <c r="G44" s="844"/>
      <c r="H44" s="844"/>
      <c r="I44" s="844"/>
      <c r="J44" s="418">
        <v>0</v>
      </c>
      <c r="K44" s="426">
        <v>11.14</v>
      </c>
      <c r="L44" s="427">
        <v>5.26</v>
      </c>
      <c r="M44" s="418">
        <v>-50</v>
      </c>
      <c r="O44" s="420">
        <f t="shared" si="0"/>
        <v>11.14</v>
      </c>
      <c r="P44" s="420">
        <f t="shared" si="1"/>
        <v>10.52</v>
      </c>
      <c r="Q44" s="421"/>
      <c r="R44" s="19">
        <v>0</v>
      </c>
      <c r="S44" s="420">
        <f t="shared" si="13"/>
        <v>11.14</v>
      </c>
      <c r="T44" s="420">
        <f t="shared" si="14"/>
        <v>6.311999999999999</v>
      </c>
      <c r="U44">
        <v>-40</v>
      </c>
      <c r="V44" s="428">
        <v>43</v>
      </c>
      <c r="W44" s="420">
        <f t="shared" si="5"/>
        <v>12.468939616000002</v>
      </c>
      <c r="X44" s="420">
        <f t="shared" si="5"/>
        <v>7.0649862528</v>
      </c>
      <c r="Z44" s="423" t="str">
        <f t="shared" si="16"/>
        <v>12,47</v>
      </c>
      <c r="AA44" s="423" t="str">
        <f t="shared" si="16"/>
        <v>7,06</v>
      </c>
      <c r="AC44" s="423" t="str">
        <f t="shared" si="17"/>
        <v>12,76</v>
      </c>
      <c r="AD44" s="423" t="str">
        <f t="shared" si="17"/>
        <v>7,22</v>
      </c>
      <c r="AF44" t="str">
        <f t="shared" si="7"/>
        <v>13,19</v>
      </c>
      <c r="AG44" t="str">
        <f t="shared" si="7"/>
        <v>7,47</v>
      </c>
      <c r="AI44" s="437" t="str">
        <f t="shared" si="8"/>
        <v>13,19</v>
      </c>
      <c r="AJ44" s="437" t="str">
        <f t="shared" si="9"/>
        <v>7,47</v>
      </c>
      <c r="AK44" s="428">
        <v>43</v>
      </c>
      <c r="AL44" t="str">
        <f t="shared" si="15"/>
        <v>13,63</v>
      </c>
      <c r="AM44" t="str">
        <f t="shared" si="10"/>
        <v>7,72</v>
      </c>
      <c r="AO44" s="19" t="str">
        <f t="shared" si="11"/>
        <v>13,96</v>
      </c>
      <c r="AP44" t="str">
        <f t="shared" si="12"/>
        <v>7,97</v>
      </c>
    </row>
    <row r="45" spans="1:42" ht="12.75">
      <c r="A45" s="424">
        <v>44</v>
      </c>
      <c r="B45" s="414" t="str">
        <f t="shared" si="3"/>
        <v>17,43</v>
      </c>
      <c r="C45" s="414" t="str">
        <f t="shared" si="4"/>
        <v>9,31</v>
      </c>
      <c r="D45" s="425" t="s">
        <v>350</v>
      </c>
      <c r="E45" s="844" t="s">
        <v>338</v>
      </c>
      <c r="F45" s="844"/>
      <c r="G45" s="844"/>
      <c r="H45" s="844"/>
      <c r="I45" s="844"/>
      <c r="J45" s="418">
        <v>25</v>
      </c>
      <c r="K45" s="426">
        <v>13.92</v>
      </c>
      <c r="L45" s="427">
        <v>7.36</v>
      </c>
      <c r="M45" s="418">
        <v>-30</v>
      </c>
      <c r="O45" s="420">
        <f t="shared" si="0"/>
        <v>11.136</v>
      </c>
      <c r="P45" s="420">
        <f t="shared" si="1"/>
        <v>10.514285714285716</v>
      </c>
      <c r="Q45" s="421"/>
      <c r="R45" s="19">
        <v>25</v>
      </c>
      <c r="S45" s="420">
        <f t="shared" si="13"/>
        <v>13.919999999999998</v>
      </c>
      <c r="T45" s="420">
        <f t="shared" si="14"/>
        <v>7.36</v>
      </c>
      <c r="U45">
        <v>-30</v>
      </c>
      <c r="V45" s="428">
        <v>44</v>
      </c>
      <c r="W45" s="420">
        <f t="shared" si="5"/>
        <v>15.580578048</v>
      </c>
      <c r="X45" s="420">
        <f t="shared" si="5"/>
        <v>8.238006784000001</v>
      </c>
      <c r="Z45" s="423" t="str">
        <f t="shared" si="16"/>
        <v>15,58</v>
      </c>
      <c r="AA45" s="423" t="str">
        <f t="shared" si="16"/>
        <v>8,24</v>
      </c>
      <c r="AC45" s="423" t="str">
        <f t="shared" si="17"/>
        <v>15,94</v>
      </c>
      <c r="AD45" s="423" t="str">
        <f t="shared" si="17"/>
        <v>8,43</v>
      </c>
      <c r="AF45" t="str">
        <f t="shared" si="7"/>
        <v>16,48</v>
      </c>
      <c r="AG45" t="str">
        <f t="shared" si="7"/>
        <v>8,72</v>
      </c>
      <c r="AI45" s="437" t="str">
        <f t="shared" si="8"/>
        <v>16,48</v>
      </c>
      <c r="AJ45" s="437" t="str">
        <f t="shared" si="9"/>
        <v>8,72</v>
      </c>
      <c r="AK45" s="428">
        <v>44</v>
      </c>
      <c r="AL45" t="str">
        <f t="shared" si="15"/>
        <v>17,02</v>
      </c>
      <c r="AM45" t="str">
        <f t="shared" si="10"/>
        <v>9,01</v>
      </c>
      <c r="AO45" s="19" t="str">
        <f t="shared" si="11"/>
        <v>17,43</v>
      </c>
      <c r="AP45" t="str">
        <f t="shared" si="12"/>
        <v>9,31</v>
      </c>
    </row>
    <row r="46" spans="1:42" ht="12.75">
      <c r="A46" s="424">
        <v>45</v>
      </c>
      <c r="B46" s="414" t="str">
        <f t="shared" si="3"/>
        <v>18,83</v>
      </c>
      <c r="C46" s="414" t="str">
        <f t="shared" si="4"/>
        <v>9,31</v>
      </c>
      <c r="D46" s="425" t="s">
        <v>350</v>
      </c>
      <c r="E46" s="844" t="s">
        <v>339</v>
      </c>
      <c r="F46" s="844"/>
      <c r="G46" s="844"/>
      <c r="H46" s="844"/>
      <c r="I46" s="844"/>
      <c r="J46" s="418">
        <v>35</v>
      </c>
      <c r="K46" s="426">
        <v>15.03</v>
      </c>
      <c r="L46" s="427">
        <v>7.36</v>
      </c>
      <c r="M46" s="418">
        <v>-30</v>
      </c>
      <c r="O46" s="420">
        <f t="shared" si="0"/>
        <v>11.133333333333333</v>
      </c>
      <c r="P46" s="420">
        <f t="shared" si="1"/>
        <v>10.514285714285716</v>
      </c>
      <c r="Q46" s="421"/>
      <c r="R46" s="19">
        <v>35</v>
      </c>
      <c r="S46" s="420">
        <f t="shared" si="13"/>
        <v>15.030000000000001</v>
      </c>
      <c r="T46" s="420">
        <f t="shared" si="14"/>
        <v>7.36</v>
      </c>
      <c r="U46">
        <v>-30</v>
      </c>
      <c r="V46" s="428">
        <v>45</v>
      </c>
      <c r="W46" s="420">
        <f t="shared" si="5"/>
        <v>16.822994832</v>
      </c>
      <c r="X46" s="420">
        <f t="shared" si="5"/>
        <v>8.238006784000001</v>
      </c>
      <c r="Z46" s="423" t="str">
        <f t="shared" si="16"/>
        <v>16,82</v>
      </c>
      <c r="AA46" s="423" t="str">
        <f t="shared" si="16"/>
        <v>8,24</v>
      </c>
      <c r="AC46" s="423" t="str">
        <f t="shared" si="17"/>
        <v>17,21</v>
      </c>
      <c r="AD46" s="423" t="str">
        <f t="shared" si="17"/>
        <v>8,43</v>
      </c>
      <c r="AF46" t="str">
        <f t="shared" si="7"/>
        <v>17,80</v>
      </c>
      <c r="AG46" t="str">
        <f t="shared" si="7"/>
        <v>8,72</v>
      </c>
      <c r="AI46" s="437" t="str">
        <f t="shared" si="8"/>
        <v>17,80</v>
      </c>
      <c r="AJ46" s="437" t="str">
        <f t="shared" si="9"/>
        <v>8,72</v>
      </c>
      <c r="AK46" s="428">
        <v>45</v>
      </c>
      <c r="AL46" t="str">
        <f t="shared" si="15"/>
        <v>18,39</v>
      </c>
      <c r="AM46" t="str">
        <f t="shared" si="10"/>
        <v>9,01</v>
      </c>
      <c r="AO46" s="19" t="str">
        <f t="shared" si="11"/>
        <v>18,83</v>
      </c>
      <c r="AP46" t="str">
        <f t="shared" si="12"/>
        <v>9,31</v>
      </c>
    </row>
    <row r="47" spans="1:42" ht="12.75">
      <c r="A47" s="424">
        <v>46</v>
      </c>
      <c r="B47" s="414" t="str">
        <f t="shared" si="3"/>
        <v>15,07</v>
      </c>
      <c r="C47" s="414" t="str">
        <f t="shared" si="4"/>
        <v>9,59</v>
      </c>
      <c r="D47" s="425" t="s">
        <v>350</v>
      </c>
      <c r="E47" s="844" t="s">
        <v>340</v>
      </c>
      <c r="F47" s="844"/>
      <c r="G47" s="844"/>
      <c r="H47" s="844"/>
      <c r="I47" s="844"/>
      <c r="J47" s="418">
        <v>-10</v>
      </c>
      <c r="K47" s="426">
        <v>12.03</v>
      </c>
      <c r="L47" s="427">
        <v>6.31</v>
      </c>
      <c r="M47" s="418">
        <v>-50</v>
      </c>
      <c r="O47" s="420">
        <f t="shared" si="0"/>
        <v>13.366666666666665</v>
      </c>
      <c r="P47" s="420">
        <f t="shared" si="1"/>
        <v>12.62</v>
      </c>
      <c r="Q47" s="421"/>
      <c r="R47" s="19">
        <v>-10</v>
      </c>
      <c r="S47" s="420">
        <f t="shared" si="13"/>
        <v>12.03</v>
      </c>
      <c r="T47" s="420">
        <f t="shared" si="14"/>
        <v>7.571999999999999</v>
      </c>
      <c r="U47">
        <v>-40</v>
      </c>
      <c r="V47" s="428">
        <v>46</v>
      </c>
      <c r="W47" s="420">
        <f t="shared" si="5"/>
        <v>13.465111632</v>
      </c>
      <c r="X47" s="420">
        <f t="shared" si="5"/>
        <v>8.4752971968</v>
      </c>
      <c r="Z47" s="423" t="str">
        <f t="shared" si="16"/>
        <v>13,47</v>
      </c>
      <c r="AA47" s="423" t="str">
        <f t="shared" si="16"/>
        <v>8,48</v>
      </c>
      <c r="AC47" s="423" t="str">
        <f t="shared" si="17"/>
        <v>13,78</v>
      </c>
      <c r="AD47" s="423" t="str">
        <f t="shared" si="17"/>
        <v>8,68</v>
      </c>
      <c r="AF47" t="str">
        <f t="shared" si="7"/>
        <v>14,25</v>
      </c>
      <c r="AG47" t="str">
        <f t="shared" si="7"/>
        <v>8,98</v>
      </c>
      <c r="AI47" s="437" t="str">
        <f t="shared" si="8"/>
        <v>14,25</v>
      </c>
      <c r="AJ47" s="437" t="str">
        <f t="shared" si="9"/>
        <v>8,98</v>
      </c>
      <c r="AK47" s="428">
        <v>46</v>
      </c>
      <c r="AL47" t="str">
        <f t="shared" si="15"/>
        <v>14,72</v>
      </c>
      <c r="AM47" t="str">
        <f t="shared" si="10"/>
        <v>9,28</v>
      </c>
      <c r="AO47" s="19" t="str">
        <f t="shared" si="11"/>
        <v>15,07</v>
      </c>
      <c r="AP47" t="str">
        <f t="shared" si="12"/>
        <v>9,59</v>
      </c>
    </row>
    <row r="48" spans="1:42" ht="12.75">
      <c r="A48" s="424">
        <v>47</v>
      </c>
      <c r="B48" s="414" t="str">
        <f t="shared" si="3"/>
        <v>17,57</v>
      </c>
      <c r="C48" s="414" t="str">
        <f t="shared" si="4"/>
        <v>9,59</v>
      </c>
      <c r="D48" s="425" t="s">
        <v>350</v>
      </c>
      <c r="E48" s="844" t="s">
        <v>356</v>
      </c>
      <c r="F48" s="844"/>
      <c r="G48" s="844"/>
      <c r="H48" s="844"/>
      <c r="I48" s="844"/>
      <c r="J48" s="418">
        <v>5</v>
      </c>
      <c r="K48" s="426">
        <v>14.03</v>
      </c>
      <c r="L48" s="427">
        <v>6.31</v>
      </c>
      <c r="M48" s="418">
        <v>-50</v>
      </c>
      <c r="O48" s="420">
        <f t="shared" si="0"/>
        <v>13.36190476190476</v>
      </c>
      <c r="P48" s="420">
        <f t="shared" si="1"/>
        <v>12.62</v>
      </c>
      <c r="Q48" s="421"/>
      <c r="R48" s="19">
        <v>5</v>
      </c>
      <c r="S48" s="420">
        <f t="shared" si="13"/>
        <v>14.03</v>
      </c>
      <c r="T48" s="420">
        <f t="shared" si="14"/>
        <v>7.571999999999999</v>
      </c>
      <c r="U48">
        <v>-40</v>
      </c>
      <c r="V48" s="428">
        <v>47</v>
      </c>
      <c r="W48" s="420">
        <f t="shared" si="5"/>
        <v>15.703700432</v>
      </c>
      <c r="X48" s="420">
        <f t="shared" si="5"/>
        <v>8.4752971968</v>
      </c>
      <c r="Z48" s="423" t="str">
        <f t="shared" si="16"/>
        <v>15,70</v>
      </c>
      <c r="AA48" s="423" t="str">
        <f t="shared" si="16"/>
        <v>8,48</v>
      </c>
      <c r="AC48" s="423" t="str">
        <f t="shared" si="17"/>
        <v>16,06</v>
      </c>
      <c r="AD48" s="423" t="str">
        <f t="shared" si="17"/>
        <v>8,68</v>
      </c>
      <c r="AF48" t="str">
        <f t="shared" si="7"/>
        <v>16,61</v>
      </c>
      <c r="AG48" t="str">
        <f t="shared" si="7"/>
        <v>8,98</v>
      </c>
      <c r="AI48" s="437" t="str">
        <f t="shared" si="8"/>
        <v>16,61</v>
      </c>
      <c r="AJ48" s="437" t="str">
        <f t="shared" si="9"/>
        <v>8,98</v>
      </c>
      <c r="AK48" s="428">
        <v>47</v>
      </c>
      <c r="AL48" t="str">
        <f t="shared" si="15"/>
        <v>17,16</v>
      </c>
      <c r="AM48" t="str">
        <f t="shared" si="10"/>
        <v>9,28</v>
      </c>
      <c r="AO48" s="19" t="str">
        <f t="shared" si="11"/>
        <v>17,57</v>
      </c>
      <c r="AP48" t="str">
        <f t="shared" si="12"/>
        <v>9,59</v>
      </c>
    </row>
    <row r="49" spans="1:42" ht="12.75">
      <c r="A49" s="424">
        <v>48</v>
      </c>
      <c r="B49" s="414" t="str">
        <f t="shared" si="3"/>
        <v>15,07</v>
      </c>
      <c r="C49" s="414" t="str">
        <f t="shared" si="4"/>
        <v>9,59</v>
      </c>
      <c r="D49" s="425" t="s">
        <v>350</v>
      </c>
      <c r="E49" s="844" t="s">
        <v>342</v>
      </c>
      <c r="F49" s="844"/>
      <c r="G49" s="844"/>
      <c r="H49" s="844"/>
      <c r="I49" s="844"/>
      <c r="J49" s="418">
        <v>-10</v>
      </c>
      <c r="K49" s="426">
        <v>12.03</v>
      </c>
      <c r="L49" s="427">
        <v>6.31</v>
      </c>
      <c r="M49" s="418">
        <v>-50</v>
      </c>
      <c r="O49" s="420">
        <f t="shared" si="0"/>
        <v>13.366666666666665</v>
      </c>
      <c r="P49" s="420">
        <f t="shared" si="1"/>
        <v>12.62</v>
      </c>
      <c r="Q49" s="421"/>
      <c r="R49" s="19">
        <v>-10</v>
      </c>
      <c r="S49" s="420">
        <f t="shared" si="13"/>
        <v>12.03</v>
      </c>
      <c r="T49" s="420">
        <f t="shared" si="14"/>
        <v>7.571999999999999</v>
      </c>
      <c r="U49">
        <v>-40</v>
      </c>
      <c r="V49" s="428">
        <v>48</v>
      </c>
      <c r="W49" s="420">
        <f t="shared" si="5"/>
        <v>13.465111632</v>
      </c>
      <c r="X49" s="420">
        <f t="shared" si="5"/>
        <v>8.4752971968</v>
      </c>
      <c r="Z49" s="423" t="str">
        <f t="shared" si="16"/>
        <v>13,47</v>
      </c>
      <c r="AA49" s="423" t="str">
        <f t="shared" si="16"/>
        <v>8,48</v>
      </c>
      <c r="AC49" s="423" t="str">
        <f t="shared" si="17"/>
        <v>13,78</v>
      </c>
      <c r="AD49" s="423" t="str">
        <f t="shared" si="17"/>
        <v>8,68</v>
      </c>
      <c r="AF49" t="str">
        <f t="shared" si="7"/>
        <v>14,25</v>
      </c>
      <c r="AG49" t="str">
        <f t="shared" si="7"/>
        <v>8,98</v>
      </c>
      <c r="AI49" s="437" t="str">
        <f t="shared" si="8"/>
        <v>14,25</v>
      </c>
      <c r="AJ49" s="437" t="str">
        <f t="shared" si="9"/>
        <v>8,98</v>
      </c>
      <c r="AK49" s="428">
        <v>48</v>
      </c>
      <c r="AL49" t="str">
        <f t="shared" si="15"/>
        <v>14,72</v>
      </c>
      <c r="AM49" t="str">
        <f t="shared" si="10"/>
        <v>9,28</v>
      </c>
      <c r="AO49" s="19" t="str">
        <f t="shared" si="11"/>
        <v>15,07</v>
      </c>
      <c r="AP49" t="str">
        <f t="shared" si="12"/>
        <v>9,59</v>
      </c>
    </row>
    <row r="50" spans="1:42" ht="12.75">
      <c r="A50" s="424">
        <v>49</v>
      </c>
      <c r="B50" s="414" t="str">
        <f t="shared" si="3"/>
        <v>13,96</v>
      </c>
      <c r="C50" s="414" t="str">
        <f t="shared" si="4"/>
        <v>7,99</v>
      </c>
      <c r="D50" s="425" t="s">
        <v>350</v>
      </c>
      <c r="E50" s="844" t="s">
        <v>343</v>
      </c>
      <c r="F50" s="844"/>
      <c r="G50" s="844"/>
      <c r="H50" s="844"/>
      <c r="I50" s="844"/>
      <c r="J50" s="418">
        <v>0</v>
      </c>
      <c r="K50" s="426">
        <v>11.14</v>
      </c>
      <c r="L50" s="427">
        <v>5.79</v>
      </c>
      <c r="M50" s="418">
        <v>-45</v>
      </c>
      <c r="O50" s="420">
        <f t="shared" si="0"/>
        <v>11.14</v>
      </c>
      <c r="P50" s="420">
        <f t="shared" si="1"/>
        <v>10.527272727272727</v>
      </c>
      <c r="Q50" s="421"/>
      <c r="R50" s="19">
        <v>0</v>
      </c>
      <c r="S50" s="420">
        <f t="shared" si="13"/>
        <v>11.14</v>
      </c>
      <c r="T50" s="420">
        <f t="shared" si="14"/>
        <v>6.316363636363636</v>
      </c>
      <c r="U50">
        <v>-40</v>
      </c>
      <c r="V50" s="428">
        <v>49</v>
      </c>
      <c r="W50" s="420">
        <f t="shared" si="5"/>
        <v>12.468939616000002</v>
      </c>
      <c r="X50" s="420">
        <f t="shared" si="5"/>
        <v>7.069870446545455</v>
      </c>
      <c r="Z50" s="423" t="str">
        <f t="shared" si="16"/>
        <v>12,47</v>
      </c>
      <c r="AA50" s="423" t="str">
        <f t="shared" si="16"/>
        <v>7,07</v>
      </c>
      <c r="AC50" s="423" t="str">
        <f t="shared" si="17"/>
        <v>12,76</v>
      </c>
      <c r="AD50" s="423" t="str">
        <f t="shared" si="17"/>
        <v>7,23</v>
      </c>
      <c r="AF50" t="str">
        <f t="shared" si="7"/>
        <v>13,19</v>
      </c>
      <c r="AG50" t="str">
        <f t="shared" si="7"/>
        <v>7,48</v>
      </c>
      <c r="AI50" s="437" t="str">
        <f t="shared" si="8"/>
        <v>13,19</v>
      </c>
      <c r="AJ50" s="437" t="str">
        <f t="shared" si="9"/>
        <v>7,48</v>
      </c>
      <c r="AK50" s="428">
        <v>49</v>
      </c>
      <c r="AL50" t="str">
        <f t="shared" si="15"/>
        <v>13,63</v>
      </c>
      <c r="AM50" t="str">
        <f t="shared" si="10"/>
        <v>7,73</v>
      </c>
      <c r="AO50" s="19" t="str">
        <f t="shared" si="11"/>
        <v>13,96</v>
      </c>
      <c r="AP50" t="str">
        <f t="shared" si="12"/>
        <v>7,99</v>
      </c>
    </row>
    <row r="51" spans="1:42" ht="12.75">
      <c r="A51" s="424">
        <v>50</v>
      </c>
      <c r="B51" s="414" t="str">
        <f t="shared" si="3"/>
        <v>15,35</v>
      </c>
      <c r="C51" s="414" t="str">
        <f t="shared" si="4"/>
        <v>7,99</v>
      </c>
      <c r="D51" s="425" t="s">
        <v>350</v>
      </c>
      <c r="E51" s="844" t="s">
        <v>357</v>
      </c>
      <c r="F51" s="844"/>
      <c r="G51" s="844"/>
      <c r="H51" s="844"/>
      <c r="I51" s="844"/>
      <c r="J51" s="418">
        <v>10</v>
      </c>
      <c r="K51" s="426">
        <v>12.25</v>
      </c>
      <c r="L51" s="427">
        <v>5.79</v>
      </c>
      <c r="M51" s="418">
        <v>-45</v>
      </c>
      <c r="O51" s="420">
        <f t="shared" si="0"/>
        <v>11.136363636363635</v>
      </c>
      <c r="P51" s="420">
        <f t="shared" si="1"/>
        <v>10.527272727272727</v>
      </c>
      <c r="Q51" s="421"/>
      <c r="R51" s="19">
        <v>10</v>
      </c>
      <c r="S51" s="420">
        <f t="shared" si="13"/>
        <v>12.25</v>
      </c>
      <c r="T51" s="420">
        <f t="shared" si="14"/>
        <v>6.316363636363636</v>
      </c>
      <c r="U51">
        <v>-40</v>
      </c>
      <c r="V51" s="428">
        <v>50</v>
      </c>
      <c r="W51" s="420">
        <f t="shared" si="5"/>
        <v>13.7113564</v>
      </c>
      <c r="X51" s="420">
        <f t="shared" si="5"/>
        <v>7.069870446545455</v>
      </c>
      <c r="Z51" s="423" t="str">
        <f t="shared" si="16"/>
        <v>13,71</v>
      </c>
      <c r="AA51" s="423" t="str">
        <f t="shared" si="16"/>
        <v>7,07</v>
      </c>
      <c r="AC51" s="423" t="str">
        <f t="shared" si="17"/>
        <v>14,03</v>
      </c>
      <c r="AD51" s="423" t="str">
        <f t="shared" si="17"/>
        <v>7,23</v>
      </c>
      <c r="AF51" t="str">
        <f t="shared" si="7"/>
        <v>14,51</v>
      </c>
      <c r="AG51" t="str">
        <f t="shared" si="7"/>
        <v>7,48</v>
      </c>
      <c r="AI51" s="437" t="str">
        <f t="shared" si="8"/>
        <v>14,51</v>
      </c>
      <c r="AJ51" s="437" t="str">
        <f t="shared" si="9"/>
        <v>7,48</v>
      </c>
      <c r="AK51" s="428">
        <v>50</v>
      </c>
      <c r="AL51" t="str">
        <f t="shared" si="15"/>
        <v>14,99</v>
      </c>
      <c r="AM51" t="str">
        <f t="shared" si="10"/>
        <v>7,73</v>
      </c>
      <c r="AO51" s="19" t="str">
        <f t="shared" si="11"/>
        <v>15,35</v>
      </c>
      <c r="AP51" t="str">
        <f t="shared" si="12"/>
        <v>7,99</v>
      </c>
    </row>
    <row r="52" spans="1:42" ht="12.75">
      <c r="A52" s="424">
        <v>51</v>
      </c>
      <c r="B52" s="414" t="str">
        <f t="shared" si="3"/>
        <v>13,96</v>
      </c>
      <c r="C52" s="414" t="str">
        <f t="shared" si="4"/>
        <v>7,99</v>
      </c>
      <c r="D52" s="425" t="s">
        <v>350</v>
      </c>
      <c r="E52" s="844" t="s">
        <v>345</v>
      </c>
      <c r="F52" s="844"/>
      <c r="G52" s="844"/>
      <c r="H52" s="844"/>
      <c r="I52" s="844"/>
      <c r="J52" s="418">
        <v>0</v>
      </c>
      <c r="K52" s="426">
        <v>11.14</v>
      </c>
      <c r="L52" s="427">
        <v>5.79</v>
      </c>
      <c r="M52" s="418">
        <v>-45</v>
      </c>
      <c r="O52" s="420">
        <f t="shared" si="0"/>
        <v>11.14</v>
      </c>
      <c r="P52" s="420">
        <f t="shared" si="1"/>
        <v>10.527272727272727</v>
      </c>
      <c r="Q52" s="421"/>
      <c r="R52" s="19">
        <v>0</v>
      </c>
      <c r="S52" s="420">
        <f t="shared" si="13"/>
        <v>11.14</v>
      </c>
      <c r="T52" s="420">
        <f t="shared" si="14"/>
        <v>6.316363636363636</v>
      </c>
      <c r="U52">
        <v>-40</v>
      </c>
      <c r="V52" s="428">
        <v>51</v>
      </c>
      <c r="W52" s="420">
        <f t="shared" si="5"/>
        <v>12.468939616000002</v>
      </c>
      <c r="X52" s="420">
        <f t="shared" si="5"/>
        <v>7.069870446545455</v>
      </c>
      <c r="Z52" s="423" t="str">
        <f t="shared" si="16"/>
        <v>12,47</v>
      </c>
      <c r="AA52" s="423" t="str">
        <f t="shared" si="16"/>
        <v>7,07</v>
      </c>
      <c r="AC52" s="423" t="str">
        <f t="shared" si="17"/>
        <v>12,76</v>
      </c>
      <c r="AD52" s="423" t="str">
        <f t="shared" si="17"/>
        <v>7,23</v>
      </c>
      <c r="AF52" t="str">
        <f t="shared" si="7"/>
        <v>13,19</v>
      </c>
      <c r="AG52" t="str">
        <f t="shared" si="7"/>
        <v>7,48</v>
      </c>
      <c r="AI52" s="437" t="str">
        <f t="shared" si="8"/>
        <v>13,19</v>
      </c>
      <c r="AJ52" s="437" t="str">
        <f t="shared" si="9"/>
        <v>7,48</v>
      </c>
      <c r="AK52" s="428">
        <v>51</v>
      </c>
      <c r="AL52" t="str">
        <f t="shared" si="15"/>
        <v>13,63</v>
      </c>
      <c r="AM52" t="str">
        <f t="shared" si="10"/>
        <v>7,73</v>
      </c>
      <c r="AO52" s="19" t="str">
        <f t="shared" si="11"/>
        <v>13,96</v>
      </c>
      <c r="AP52" t="str">
        <f t="shared" si="12"/>
        <v>7,99</v>
      </c>
    </row>
    <row r="53" spans="1:42" ht="12.75">
      <c r="A53" s="424">
        <v>52</v>
      </c>
      <c r="B53" s="414" t="str">
        <f t="shared" si="3"/>
        <v>12,55</v>
      </c>
      <c r="C53" s="414" t="str">
        <f t="shared" si="4"/>
        <v>7,18</v>
      </c>
      <c r="D53" s="425" t="s">
        <v>350</v>
      </c>
      <c r="E53" s="844" t="s">
        <v>346</v>
      </c>
      <c r="F53" s="844"/>
      <c r="G53" s="844"/>
      <c r="H53" s="844"/>
      <c r="I53" s="844"/>
      <c r="J53" s="418">
        <v>0</v>
      </c>
      <c r="K53" s="426">
        <v>10.02</v>
      </c>
      <c r="L53" s="427">
        <v>5.21</v>
      </c>
      <c r="M53" s="418">
        <v>-45</v>
      </c>
      <c r="O53" s="420">
        <f t="shared" si="0"/>
        <v>10.02</v>
      </c>
      <c r="P53" s="420">
        <f t="shared" si="1"/>
        <v>9.472727272727273</v>
      </c>
      <c r="Q53" s="421"/>
      <c r="R53" s="19">
        <v>0</v>
      </c>
      <c r="S53" s="420">
        <f t="shared" si="13"/>
        <v>10.02</v>
      </c>
      <c r="T53" s="420">
        <f t="shared" si="14"/>
        <v>5.683636363636364</v>
      </c>
      <c r="U53">
        <v>-40</v>
      </c>
      <c r="V53" s="428">
        <v>52</v>
      </c>
      <c r="W53" s="420">
        <f t="shared" si="5"/>
        <v>11.215329888</v>
      </c>
      <c r="X53" s="420">
        <f t="shared" si="5"/>
        <v>6.361662353454546</v>
      </c>
      <c r="Z53" s="423" t="str">
        <f t="shared" si="16"/>
        <v>11,22</v>
      </c>
      <c r="AA53" s="423" t="str">
        <f t="shared" si="16"/>
        <v>6,36</v>
      </c>
      <c r="AC53" s="423" t="str">
        <f t="shared" si="17"/>
        <v>11,48</v>
      </c>
      <c r="AD53" s="423" t="str">
        <f t="shared" si="17"/>
        <v>6,51</v>
      </c>
      <c r="AF53" t="str">
        <f t="shared" si="7"/>
        <v>11,87</v>
      </c>
      <c r="AG53" t="str">
        <f t="shared" si="7"/>
        <v>6,73</v>
      </c>
      <c r="AI53" s="437" t="str">
        <f t="shared" si="8"/>
        <v>11,87</v>
      </c>
      <c r="AJ53" s="437" t="str">
        <f t="shared" si="9"/>
        <v>6,73</v>
      </c>
      <c r="AK53" s="428">
        <v>52</v>
      </c>
      <c r="AL53" t="str">
        <f t="shared" si="15"/>
        <v>12,26</v>
      </c>
      <c r="AM53" t="str">
        <f t="shared" si="10"/>
        <v>6,95</v>
      </c>
      <c r="AO53" s="19" t="str">
        <f t="shared" si="11"/>
        <v>12,55</v>
      </c>
      <c r="AP53" t="str">
        <f t="shared" si="12"/>
        <v>7,18</v>
      </c>
    </row>
    <row r="54" spans="1:42" ht="12.75">
      <c r="A54" s="424">
        <v>53</v>
      </c>
      <c r="B54" s="414" t="str">
        <f t="shared" si="3"/>
        <v>14,45</v>
      </c>
      <c r="C54" s="414" t="str">
        <f t="shared" si="4"/>
        <v>7,18</v>
      </c>
      <c r="D54" s="425" t="s">
        <v>350</v>
      </c>
      <c r="E54" s="844" t="s">
        <v>358</v>
      </c>
      <c r="F54" s="844"/>
      <c r="G54" s="844"/>
      <c r="H54" s="844"/>
      <c r="I54" s="844"/>
      <c r="J54" s="418">
        <v>15</v>
      </c>
      <c r="K54" s="426">
        <v>11.53</v>
      </c>
      <c r="L54" s="427">
        <v>5.21</v>
      </c>
      <c r="M54" s="418">
        <v>-45</v>
      </c>
      <c r="O54" s="420">
        <f t="shared" si="0"/>
        <v>10.02608695652174</v>
      </c>
      <c r="P54" s="420">
        <f t="shared" si="1"/>
        <v>9.472727272727273</v>
      </c>
      <c r="Q54" s="421"/>
      <c r="R54" s="19">
        <v>15</v>
      </c>
      <c r="S54" s="420">
        <f t="shared" si="13"/>
        <v>11.53</v>
      </c>
      <c r="T54" s="420">
        <f t="shared" si="14"/>
        <v>5.683636363636364</v>
      </c>
      <c r="U54">
        <v>-40</v>
      </c>
      <c r="V54" s="428">
        <v>53</v>
      </c>
      <c r="W54" s="420">
        <f t="shared" si="5"/>
        <v>12.905464431999999</v>
      </c>
      <c r="X54" s="420">
        <f t="shared" si="5"/>
        <v>6.361662353454546</v>
      </c>
      <c r="Z54" s="423" t="str">
        <f t="shared" si="16"/>
        <v>12,91</v>
      </c>
      <c r="AA54" s="423" t="str">
        <f t="shared" si="16"/>
        <v>6,36</v>
      </c>
      <c r="AC54" s="423" t="str">
        <f t="shared" si="17"/>
        <v>13,21</v>
      </c>
      <c r="AD54" s="423" t="str">
        <f t="shared" si="17"/>
        <v>6,51</v>
      </c>
      <c r="AF54" t="str">
        <f t="shared" si="7"/>
        <v>13,66</v>
      </c>
      <c r="AG54" t="str">
        <f t="shared" si="7"/>
        <v>6,73</v>
      </c>
      <c r="AI54" s="437" t="str">
        <f t="shared" si="8"/>
        <v>13,66</v>
      </c>
      <c r="AJ54" s="437" t="str">
        <f t="shared" si="9"/>
        <v>6,73</v>
      </c>
      <c r="AK54" s="428">
        <v>53</v>
      </c>
      <c r="AL54" t="str">
        <f t="shared" si="15"/>
        <v>14,11</v>
      </c>
      <c r="AM54" t="str">
        <f t="shared" si="10"/>
        <v>6,95</v>
      </c>
      <c r="AO54" s="19" t="str">
        <f t="shared" si="11"/>
        <v>14,45</v>
      </c>
      <c r="AP54" t="str">
        <f t="shared" si="12"/>
        <v>7,18</v>
      </c>
    </row>
    <row r="55" spans="1:42" ht="12.75">
      <c r="A55" s="424">
        <v>54</v>
      </c>
      <c r="B55" s="414" t="str">
        <f t="shared" si="3"/>
        <v>13,17</v>
      </c>
      <c r="C55" s="414" t="str">
        <f t="shared" si="4"/>
        <v>7,18</v>
      </c>
      <c r="D55" s="425" t="s">
        <v>350</v>
      </c>
      <c r="E55" s="844" t="s">
        <v>348</v>
      </c>
      <c r="F55" s="844"/>
      <c r="G55" s="844"/>
      <c r="H55" s="844"/>
      <c r="I55" s="844"/>
      <c r="J55" s="418">
        <v>5</v>
      </c>
      <c r="K55" s="426">
        <v>10.52</v>
      </c>
      <c r="L55" s="427">
        <v>5.21</v>
      </c>
      <c r="M55" s="418">
        <v>-45</v>
      </c>
      <c r="O55" s="420">
        <f t="shared" si="0"/>
        <v>10.019047619047619</v>
      </c>
      <c r="P55" s="420">
        <f t="shared" si="1"/>
        <v>9.472727272727273</v>
      </c>
      <c r="Q55" s="421"/>
      <c r="R55" s="19">
        <v>5</v>
      </c>
      <c r="S55" s="420">
        <f t="shared" si="13"/>
        <v>10.52</v>
      </c>
      <c r="T55" s="420">
        <f t="shared" si="14"/>
        <v>5.683636363636364</v>
      </c>
      <c r="U55">
        <v>-40</v>
      </c>
      <c r="V55" s="428">
        <v>54</v>
      </c>
      <c r="W55" s="420">
        <f t="shared" si="5"/>
        <v>11.774977088</v>
      </c>
      <c r="X55" s="420">
        <f t="shared" si="5"/>
        <v>6.361662353454546</v>
      </c>
      <c r="Z55" s="423" t="str">
        <f t="shared" si="16"/>
        <v>11,77</v>
      </c>
      <c r="AA55" s="423" t="str">
        <f t="shared" si="16"/>
        <v>6,36</v>
      </c>
      <c r="AC55" s="423" t="str">
        <f t="shared" si="17"/>
        <v>12,04</v>
      </c>
      <c r="AD55" s="423" t="str">
        <f t="shared" si="17"/>
        <v>6,51</v>
      </c>
      <c r="AF55" t="str">
        <f t="shared" si="7"/>
        <v>12,45</v>
      </c>
      <c r="AG55" t="str">
        <f t="shared" si="7"/>
        <v>6,73</v>
      </c>
      <c r="AI55" s="437" t="str">
        <f t="shared" si="8"/>
        <v>12,45</v>
      </c>
      <c r="AJ55" s="437" t="str">
        <f t="shared" si="9"/>
        <v>6,73</v>
      </c>
      <c r="AK55" s="428">
        <v>54</v>
      </c>
      <c r="AL55" t="str">
        <f t="shared" si="15"/>
        <v>12,86</v>
      </c>
      <c r="AM55" t="str">
        <f t="shared" si="10"/>
        <v>6,95</v>
      </c>
      <c r="AO55" s="19" t="str">
        <f t="shared" si="11"/>
        <v>13,17</v>
      </c>
      <c r="AP55" t="str">
        <f t="shared" si="12"/>
        <v>7,18</v>
      </c>
    </row>
    <row r="56" spans="1:42" ht="12.75">
      <c r="A56" s="424">
        <v>55</v>
      </c>
      <c r="B56" s="414" t="str">
        <f t="shared" si="3"/>
        <v>5,26</v>
      </c>
      <c r="C56" s="414" t="str">
        <f t="shared" si="4"/>
        <v>2,62</v>
      </c>
      <c r="D56" s="425" t="s">
        <v>350</v>
      </c>
      <c r="E56" s="844" t="s">
        <v>359</v>
      </c>
      <c r="F56" s="844"/>
      <c r="G56" s="844"/>
      <c r="H56" s="844"/>
      <c r="I56" s="844"/>
      <c r="J56" s="429">
        <v>0</v>
      </c>
      <c r="K56" s="426">
        <v>4.21</v>
      </c>
      <c r="L56" s="427">
        <v>2.08</v>
      </c>
      <c r="M56" s="429">
        <v>0</v>
      </c>
      <c r="O56" s="420">
        <f t="shared" si="0"/>
        <v>4.21</v>
      </c>
      <c r="P56" s="420">
        <f t="shared" si="1"/>
        <v>2.08</v>
      </c>
      <c r="Q56" s="421"/>
      <c r="R56" s="19">
        <v>0</v>
      </c>
      <c r="S56" s="420">
        <f t="shared" si="13"/>
        <v>4.21</v>
      </c>
      <c r="T56" s="420">
        <f t="shared" si="14"/>
        <v>2.08</v>
      </c>
      <c r="U56">
        <v>0</v>
      </c>
      <c r="V56" s="428">
        <v>55</v>
      </c>
      <c r="W56" s="420">
        <f t="shared" si="5"/>
        <v>4.712229424</v>
      </c>
      <c r="X56" s="420">
        <f t="shared" si="5"/>
        <v>2.3281323520000003</v>
      </c>
      <c r="Z56" s="423" t="str">
        <f t="shared" si="16"/>
        <v>4,71</v>
      </c>
      <c r="AA56" s="423" t="str">
        <f t="shared" si="16"/>
        <v>2,33</v>
      </c>
      <c r="AC56" s="423" t="str">
        <f t="shared" si="17"/>
        <v>4,82</v>
      </c>
      <c r="AD56" s="423" t="str">
        <f t="shared" si="17"/>
        <v>2,38</v>
      </c>
      <c r="AF56" t="str">
        <f t="shared" si="7"/>
        <v>4,98</v>
      </c>
      <c r="AG56" t="str">
        <f t="shared" si="7"/>
        <v>2,46</v>
      </c>
      <c r="AI56" s="437" t="str">
        <f t="shared" si="8"/>
        <v>4,98</v>
      </c>
      <c r="AJ56" s="437" t="str">
        <f t="shared" si="9"/>
        <v>2,46</v>
      </c>
      <c r="AK56" s="428">
        <v>55</v>
      </c>
      <c r="AL56" t="str">
        <f t="shared" si="15"/>
        <v>5,14</v>
      </c>
      <c r="AM56" t="str">
        <f t="shared" si="10"/>
        <v>2,54</v>
      </c>
      <c r="AO56" s="19" t="str">
        <f t="shared" si="11"/>
        <v>5,26</v>
      </c>
      <c r="AP56" t="str">
        <f t="shared" si="12"/>
        <v>2,62</v>
      </c>
    </row>
    <row r="57" spans="1:42" ht="12.75">
      <c r="A57" s="424">
        <v>56</v>
      </c>
      <c r="B57" s="414" t="str">
        <f t="shared" si="3"/>
        <v>4,22</v>
      </c>
      <c r="C57" s="414" t="str">
        <f t="shared" si="4"/>
        <v>2,57</v>
      </c>
      <c r="D57" s="425" t="s">
        <v>350</v>
      </c>
      <c r="E57" s="844" t="s">
        <v>360</v>
      </c>
      <c r="F57" s="844"/>
      <c r="G57" s="844"/>
      <c r="H57" s="844"/>
      <c r="I57" s="844"/>
      <c r="J57" s="429">
        <v>0</v>
      </c>
      <c r="K57" s="426">
        <v>3.37</v>
      </c>
      <c r="L57" s="427">
        <v>2.04</v>
      </c>
      <c r="M57" s="429">
        <v>0</v>
      </c>
      <c r="O57" s="420">
        <f t="shared" si="0"/>
        <v>3.37</v>
      </c>
      <c r="P57" s="420">
        <f t="shared" si="1"/>
        <v>2.04</v>
      </c>
      <c r="Q57" s="421"/>
      <c r="R57" s="19">
        <v>0</v>
      </c>
      <c r="S57" s="420">
        <f t="shared" si="13"/>
        <v>3.37</v>
      </c>
      <c r="T57" s="420">
        <f t="shared" si="14"/>
        <v>2.04</v>
      </c>
      <c r="U57">
        <v>0</v>
      </c>
      <c r="V57" s="428">
        <v>56</v>
      </c>
      <c r="W57" s="420">
        <f t="shared" si="5"/>
        <v>3.7720221280000006</v>
      </c>
      <c r="X57" s="420">
        <f t="shared" si="5"/>
        <v>2.283360576</v>
      </c>
      <c r="Z57" s="423" t="str">
        <f t="shared" si="16"/>
        <v>3,77</v>
      </c>
      <c r="AA57" s="423" t="str">
        <f t="shared" si="16"/>
        <v>2,28</v>
      </c>
      <c r="AC57" s="423" t="str">
        <f t="shared" si="17"/>
        <v>3,86</v>
      </c>
      <c r="AD57" s="423" t="str">
        <f t="shared" si="17"/>
        <v>2,33</v>
      </c>
      <c r="AF57" t="str">
        <f t="shared" si="7"/>
        <v>3,99</v>
      </c>
      <c r="AG57" t="str">
        <f t="shared" si="7"/>
        <v>2,41</v>
      </c>
      <c r="AI57" s="437" t="str">
        <f t="shared" si="8"/>
        <v>3,99</v>
      </c>
      <c r="AJ57" s="437" t="str">
        <f t="shared" si="9"/>
        <v>2,41</v>
      </c>
      <c r="AK57" s="428">
        <v>56</v>
      </c>
      <c r="AL57" t="str">
        <f t="shared" si="15"/>
        <v>4,12</v>
      </c>
      <c r="AM57" t="str">
        <f t="shared" si="10"/>
        <v>2,49</v>
      </c>
      <c r="AO57" s="19" t="str">
        <f t="shared" si="11"/>
        <v>4,22</v>
      </c>
      <c r="AP57" t="str">
        <f t="shared" si="12"/>
        <v>2,57</v>
      </c>
    </row>
    <row r="58" spans="1:42" ht="12.75">
      <c r="A58" s="424">
        <v>57</v>
      </c>
      <c r="B58" s="414" t="str">
        <f t="shared" si="3"/>
        <v>3,12</v>
      </c>
      <c r="C58" s="414" t="str">
        <f t="shared" si="4"/>
        <v>2,39</v>
      </c>
      <c r="D58" s="425" t="s">
        <v>361</v>
      </c>
      <c r="E58" s="417" t="s">
        <v>323</v>
      </c>
      <c r="F58" s="417"/>
      <c r="G58" s="417"/>
      <c r="H58" s="417"/>
      <c r="I58" s="417"/>
      <c r="J58" s="418">
        <v>-35</v>
      </c>
      <c r="K58" s="426">
        <v>2.49</v>
      </c>
      <c r="L58" s="427">
        <v>1.26</v>
      </c>
      <c r="M58" s="418">
        <v>-60</v>
      </c>
      <c r="O58" s="420">
        <f t="shared" si="0"/>
        <v>3.830769230769231</v>
      </c>
      <c r="P58" s="420">
        <f t="shared" si="1"/>
        <v>3.15</v>
      </c>
      <c r="Q58" s="421"/>
      <c r="R58" s="19">
        <v>-35</v>
      </c>
      <c r="S58" s="420">
        <f t="shared" si="13"/>
        <v>2.49</v>
      </c>
      <c r="T58" s="420">
        <f t="shared" si="14"/>
        <v>1.89</v>
      </c>
      <c r="U58">
        <v>-40</v>
      </c>
      <c r="V58" s="428">
        <v>57</v>
      </c>
      <c r="W58" s="420">
        <f t="shared" si="5"/>
        <v>2.7870430560000004</v>
      </c>
      <c r="X58" s="420">
        <f t="shared" si="5"/>
        <v>2.115466416</v>
      </c>
      <c r="Z58" s="423" t="str">
        <f t="shared" si="16"/>
        <v>2,79</v>
      </c>
      <c r="AA58" s="423" t="str">
        <f t="shared" si="16"/>
        <v>2,12</v>
      </c>
      <c r="AC58" s="423" t="str">
        <f t="shared" si="17"/>
        <v>2,85</v>
      </c>
      <c r="AD58" s="423" t="str">
        <f t="shared" si="17"/>
        <v>2,17</v>
      </c>
      <c r="AF58" t="str">
        <f t="shared" si="7"/>
        <v>2,95</v>
      </c>
      <c r="AG58" t="str">
        <f t="shared" si="7"/>
        <v>2,24</v>
      </c>
      <c r="AI58" s="437" t="str">
        <f t="shared" si="8"/>
        <v>2,95</v>
      </c>
      <c r="AJ58" s="437" t="str">
        <f t="shared" si="9"/>
        <v>2,24</v>
      </c>
      <c r="AK58" s="428">
        <v>57</v>
      </c>
      <c r="AL58" t="str">
        <f t="shared" si="15"/>
        <v>3,05</v>
      </c>
      <c r="AM58" t="str">
        <f t="shared" si="10"/>
        <v>2,31</v>
      </c>
      <c r="AO58" s="19" t="str">
        <f t="shared" si="11"/>
        <v>3,12</v>
      </c>
      <c r="AP58" t="str">
        <f t="shared" si="12"/>
        <v>2,39</v>
      </c>
    </row>
    <row r="59" spans="1:42" ht="12.75">
      <c r="A59" s="424">
        <v>58</v>
      </c>
      <c r="B59" s="414" t="str">
        <f t="shared" si="3"/>
        <v>3,35</v>
      </c>
      <c r="C59" s="414" t="str">
        <f t="shared" si="4"/>
        <v>2,39</v>
      </c>
      <c r="D59" s="425" t="s">
        <v>361</v>
      </c>
      <c r="E59" s="844" t="s">
        <v>324</v>
      </c>
      <c r="F59" s="844"/>
      <c r="G59" s="844"/>
      <c r="H59" s="844"/>
      <c r="I59" s="844"/>
      <c r="J59" s="418">
        <v>-30</v>
      </c>
      <c r="K59" s="426">
        <v>2.68</v>
      </c>
      <c r="L59" s="427">
        <v>1.42</v>
      </c>
      <c r="M59" s="418">
        <v>-55</v>
      </c>
      <c r="O59" s="420">
        <f t="shared" si="0"/>
        <v>3.828571428571429</v>
      </c>
      <c r="P59" s="420">
        <f t="shared" si="1"/>
        <v>3.155555555555556</v>
      </c>
      <c r="Q59" s="421"/>
      <c r="R59" s="19">
        <v>-30</v>
      </c>
      <c r="S59" s="420">
        <f t="shared" si="13"/>
        <v>2.68</v>
      </c>
      <c r="T59" s="420">
        <f t="shared" si="14"/>
        <v>1.8933333333333335</v>
      </c>
      <c r="U59">
        <v>-40</v>
      </c>
      <c r="V59" s="428">
        <v>58</v>
      </c>
      <c r="W59" s="420">
        <f t="shared" si="5"/>
        <v>2.9997089920000004</v>
      </c>
      <c r="X59" s="420">
        <f t="shared" si="5"/>
        <v>2.1191973973333336</v>
      </c>
      <c r="Z59" s="423" t="str">
        <f t="shared" si="16"/>
        <v>3,00</v>
      </c>
      <c r="AA59" s="423" t="str">
        <f t="shared" si="16"/>
        <v>2,12</v>
      </c>
      <c r="AC59" s="423" t="str">
        <f t="shared" si="17"/>
        <v>3,07</v>
      </c>
      <c r="AD59" s="423" t="str">
        <f t="shared" si="17"/>
        <v>2,17</v>
      </c>
      <c r="AF59" t="str">
        <f t="shared" si="7"/>
        <v>3,17</v>
      </c>
      <c r="AG59" t="str">
        <f t="shared" si="7"/>
        <v>2,24</v>
      </c>
      <c r="AI59" s="437" t="str">
        <f t="shared" si="8"/>
        <v>3,17</v>
      </c>
      <c r="AJ59" s="437" t="str">
        <f t="shared" si="9"/>
        <v>2,24</v>
      </c>
      <c r="AK59" s="428">
        <v>58</v>
      </c>
      <c r="AL59" t="str">
        <f t="shared" si="15"/>
        <v>3,27</v>
      </c>
      <c r="AM59" t="str">
        <f t="shared" si="10"/>
        <v>2,31</v>
      </c>
      <c r="AO59" s="19" t="str">
        <f t="shared" si="11"/>
        <v>3,35</v>
      </c>
      <c r="AP59" t="str">
        <f t="shared" si="12"/>
        <v>2,39</v>
      </c>
    </row>
    <row r="60" spans="1:42" ht="12.75">
      <c r="A60" s="424">
        <v>59</v>
      </c>
      <c r="B60" s="414" t="str">
        <f t="shared" si="3"/>
        <v>4,30</v>
      </c>
      <c r="C60" s="414" t="str">
        <f t="shared" si="4"/>
        <v>2,39</v>
      </c>
      <c r="D60" s="425" t="s">
        <v>361</v>
      </c>
      <c r="E60" s="844" t="s">
        <v>351</v>
      </c>
      <c r="F60" s="844"/>
      <c r="G60" s="844"/>
      <c r="H60" s="844"/>
      <c r="I60" s="844"/>
      <c r="J60" s="418">
        <v>-10</v>
      </c>
      <c r="K60" s="426">
        <v>3.44</v>
      </c>
      <c r="L60" s="427">
        <v>1.58</v>
      </c>
      <c r="M60" s="418">
        <v>-50</v>
      </c>
      <c r="O60" s="420">
        <f t="shared" si="0"/>
        <v>3.822222222222222</v>
      </c>
      <c r="P60" s="420">
        <f t="shared" si="1"/>
        <v>3.16</v>
      </c>
      <c r="Q60" s="421"/>
      <c r="R60" s="19">
        <v>-10</v>
      </c>
      <c r="S60" s="420">
        <f t="shared" si="13"/>
        <v>3.44</v>
      </c>
      <c r="T60" s="420">
        <f t="shared" si="14"/>
        <v>1.896</v>
      </c>
      <c r="U60">
        <v>-40</v>
      </c>
      <c r="V60" s="428">
        <v>59</v>
      </c>
      <c r="W60" s="420">
        <f t="shared" si="5"/>
        <v>3.850372736</v>
      </c>
      <c r="X60" s="420">
        <f t="shared" si="5"/>
        <v>2.1221821824</v>
      </c>
      <c r="Z60" s="423" t="str">
        <f t="shared" si="16"/>
        <v>3,85</v>
      </c>
      <c r="AA60" s="423" t="str">
        <f t="shared" si="16"/>
        <v>2,12</v>
      </c>
      <c r="AC60" s="423" t="str">
        <f t="shared" si="17"/>
        <v>3,94</v>
      </c>
      <c r="AD60" s="423" t="str">
        <f t="shared" si="17"/>
        <v>2,17</v>
      </c>
      <c r="AF60" t="str">
        <f t="shared" si="7"/>
        <v>4,07</v>
      </c>
      <c r="AG60" t="str">
        <f t="shared" si="7"/>
        <v>2,24</v>
      </c>
      <c r="AI60" s="437" t="str">
        <f t="shared" si="8"/>
        <v>4,07</v>
      </c>
      <c r="AJ60" s="437" t="str">
        <f t="shared" si="9"/>
        <v>2,24</v>
      </c>
      <c r="AK60" s="428">
        <v>59</v>
      </c>
      <c r="AL60" t="str">
        <f t="shared" si="15"/>
        <v>4,20</v>
      </c>
      <c r="AM60" t="str">
        <f t="shared" si="10"/>
        <v>2,31</v>
      </c>
      <c r="AO60" s="19" t="str">
        <f t="shared" si="11"/>
        <v>4,30</v>
      </c>
      <c r="AP60" t="str">
        <f t="shared" si="12"/>
        <v>2,39</v>
      </c>
    </row>
    <row r="61" spans="1:42" ht="12.75">
      <c r="A61" s="424">
        <v>60</v>
      </c>
      <c r="B61" s="414" t="str">
        <f t="shared" si="3"/>
        <v>4,08</v>
      </c>
      <c r="C61" s="414" t="str">
        <f t="shared" si="4"/>
        <v>2,39</v>
      </c>
      <c r="D61" s="425" t="s">
        <v>361</v>
      </c>
      <c r="E61" s="844" t="s">
        <v>326</v>
      </c>
      <c r="F61" s="844"/>
      <c r="G61" s="844"/>
      <c r="H61" s="844"/>
      <c r="I61" s="844"/>
      <c r="J61" s="418">
        <v>-15</v>
      </c>
      <c r="K61" s="426">
        <v>3.25</v>
      </c>
      <c r="L61" s="427">
        <v>1.42</v>
      </c>
      <c r="M61" s="418">
        <v>-55</v>
      </c>
      <c r="O61" s="420">
        <f t="shared" si="0"/>
        <v>3.823529411764706</v>
      </c>
      <c r="P61" s="420">
        <f t="shared" si="1"/>
        <v>3.155555555555556</v>
      </c>
      <c r="Q61" s="421"/>
      <c r="R61" s="19">
        <v>-15</v>
      </c>
      <c r="S61" s="420">
        <f t="shared" si="13"/>
        <v>3.25</v>
      </c>
      <c r="T61" s="420">
        <f t="shared" si="14"/>
        <v>1.8933333333333335</v>
      </c>
      <c r="U61">
        <v>-40</v>
      </c>
      <c r="V61" s="428">
        <v>60</v>
      </c>
      <c r="W61" s="420">
        <f t="shared" si="5"/>
        <v>3.6377068000000006</v>
      </c>
      <c r="X61" s="420">
        <f t="shared" si="5"/>
        <v>2.1191973973333336</v>
      </c>
      <c r="Z61" s="423" t="str">
        <f t="shared" si="16"/>
        <v>3,64</v>
      </c>
      <c r="AA61" s="423" t="str">
        <f t="shared" si="16"/>
        <v>2,12</v>
      </c>
      <c r="AC61" s="423" t="str">
        <f t="shared" si="17"/>
        <v>3,72</v>
      </c>
      <c r="AD61" s="423" t="str">
        <f t="shared" si="17"/>
        <v>2,17</v>
      </c>
      <c r="AF61" t="str">
        <f t="shared" si="7"/>
        <v>3,85</v>
      </c>
      <c r="AG61" t="str">
        <f t="shared" si="7"/>
        <v>2,24</v>
      </c>
      <c r="AI61" s="437" t="str">
        <f t="shared" si="8"/>
        <v>3,85</v>
      </c>
      <c r="AJ61" s="437" t="str">
        <f t="shared" si="9"/>
        <v>2,24</v>
      </c>
      <c r="AK61" s="428">
        <v>60</v>
      </c>
      <c r="AL61" t="str">
        <f t="shared" si="15"/>
        <v>3,98</v>
      </c>
      <c r="AM61" t="str">
        <f t="shared" si="10"/>
        <v>2,31</v>
      </c>
      <c r="AO61" s="19" t="str">
        <f t="shared" si="11"/>
        <v>4,08</v>
      </c>
      <c r="AP61" t="str">
        <f t="shared" si="12"/>
        <v>2,39</v>
      </c>
    </row>
    <row r="62" spans="1:42" ht="12.75">
      <c r="A62" s="424">
        <v>61</v>
      </c>
      <c r="B62" s="414" t="str">
        <f t="shared" si="3"/>
        <v>4,30</v>
      </c>
      <c r="C62" s="414" t="str">
        <f t="shared" si="4"/>
        <v>3,26</v>
      </c>
      <c r="D62" s="425" t="s">
        <v>361</v>
      </c>
      <c r="E62" s="844" t="s">
        <v>352</v>
      </c>
      <c r="F62" s="844"/>
      <c r="G62" s="844"/>
      <c r="H62" s="844"/>
      <c r="I62" s="844"/>
      <c r="J62" s="418">
        <v>-10</v>
      </c>
      <c r="K62" s="426">
        <v>3.44</v>
      </c>
      <c r="L62" s="427">
        <v>2.58</v>
      </c>
      <c r="M62" s="418">
        <v>-20</v>
      </c>
      <c r="O62" s="420">
        <f t="shared" si="0"/>
        <v>3.822222222222222</v>
      </c>
      <c r="P62" s="420">
        <f t="shared" si="1"/>
        <v>3.225</v>
      </c>
      <c r="Q62" s="421"/>
      <c r="R62" s="19">
        <v>-10</v>
      </c>
      <c r="S62" s="420">
        <f t="shared" si="13"/>
        <v>3.44</v>
      </c>
      <c r="T62" s="420">
        <f t="shared" si="14"/>
        <v>2.58</v>
      </c>
      <c r="U62">
        <v>-20</v>
      </c>
      <c r="V62" s="428">
        <v>61</v>
      </c>
      <c r="W62" s="420">
        <f t="shared" si="5"/>
        <v>3.850372736</v>
      </c>
      <c r="X62" s="420">
        <f t="shared" si="5"/>
        <v>2.8877795520000005</v>
      </c>
      <c r="Z62" s="423" t="str">
        <f t="shared" si="16"/>
        <v>3,85</v>
      </c>
      <c r="AA62" s="423" t="str">
        <f t="shared" si="16"/>
        <v>2,89</v>
      </c>
      <c r="AC62" s="423" t="str">
        <f t="shared" si="17"/>
        <v>3,94</v>
      </c>
      <c r="AD62" s="423" t="str">
        <f t="shared" si="17"/>
        <v>2,96</v>
      </c>
      <c r="AF62" t="str">
        <f t="shared" si="7"/>
        <v>4,07</v>
      </c>
      <c r="AG62" t="str">
        <f t="shared" si="7"/>
        <v>3,06</v>
      </c>
      <c r="AI62" s="437" t="str">
        <f t="shared" si="8"/>
        <v>4,07</v>
      </c>
      <c r="AJ62" s="437" t="str">
        <f t="shared" si="9"/>
        <v>3,06</v>
      </c>
      <c r="AK62" s="428">
        <v>61</v>
      </c>
      <c r="AL62" t="str">
        <f t="shared" si="15"/>
        <v>4,20</v>
      </c>
      <c r="AM62" t="str">
        <f t="shared" si="10"/>
        <v>3,16</v>
      </c>
      <c r="AO62" s="19" t="str">
        <f t="shared" si="11"/>
        <v>4,30</v>
      </c>
      <c r="AP62" t="str">
        <f t="shared" si="12"/>
        <v>3,26</v>
      </c>
    </row>
    <row r="63" spans="1:42" ht="12.75">
      <c r="A63" s="424">
        <v>62</v>
      </c>
      <c r="B63" s="414" t="str">
        <f t="shared" si="3"/>
        <v>4,80</v>
      </c>
      <c r="C63" s="414" t="str">
        <f t="shared" si="4"/>
        <v>3,38</v>
      </c>
      <c r="D63" s="425" t="s">
        <v>361</v>
      </c>
      <c r="E63" s="844" t="s">
        <v>353</v>
      </c>
      <c r="F63" s="844"/>
      <c r="G63" s="844"/>
      <c r="H63" s="844"/>
      <c r="I63" s="844"/>
      <c r="J63" s="418">
        <v>0</v>
      </c>
      <c r="K63" s="426">
        <v>3.83</v>
      </c>
      <c r="L63" s="427">
        <v>2.68</v>
      </c>
      <c r="M63" s="418">
        <v>-15</v>
      </c>
      <c r="O63" s="420">
        <f t="shared" si="0"/>
        <v>3.83</v>
      </c>
      <c r="P63" s="420">
        <f t="shared" si="1"/>
        <v>3.1529411764705886</v>
      </c>
      <c r="Q63" s="421"/>
      <c r="R63" s="19">
        <v>0</v>
      </c>
      <c r="S63" s="420">
        <f t="shared" si="13"/>
        <v>3.83</v>
      </c>
      <c r="T63" s="420">
        <f t="shared" si="14"/>
        <v>2.68</v>
      </c>
      <c r="U63">
        <v>-15</v>
      </c>
      <c r="V63" s="428">
        <v>62</v>
      </c>
      <c r="W63" s="420">
        <f t="shared" si="5"/>
        <v>4.286897552</v>
      </c>
      <c r="X63" s="420">
        <f t="shared" si="5"/>
        <v>2.9997089920000004</v>
      </c>
      <c r="Z63" s="423" t="str">
        <f t="shared" si="16"/>
        <v>4,29</v>
      </c>
      <c r="AA63" s="423" t="str">
        <f t="shared" si="16"/>
        <v>3,00</v>
      </c>
      <c r="AC63" s="423" t="str">
        <f t="shared" si="17"/>
        <v>4,39</v>
      </c>
      <c r="AD63" s="423" t="str">
        <f t="shared" si="17"/>
        <v>3,07</v>
      </c>
      <c r="AF63" t="str">
        <f t="shared" si="7"/>
        <v>4,54</v>
      </c>
      <c r="AG63" t="str">
        <f t="shared" si="7"/>
        <v>3,17</v>
      </c>
      <c r="AI63" s="437" t="str">
        <f t="shared" si="8"/>
        <v>4,54</v>
      </c>
      <c r="AJ63" s="437" t="str">
        <f t="shared" si="9"/>
        <v>3,17</v>
      </c>
      <c r="AK63" s="428">
        <v>62</v>
      </c>
      <c r="AL63" t="str">
        <f t="shared" si="15"/>
        <v>4,69</v>
      </c>
      <c r="AM63" t="str">
        <f t="shared" si="10"/>
        <v>3,27</v>
      </c>
      <c r="AO63" s="19" t="str">
        <f t="shared" si="11"/>
        <v>4,80</v>
      </c>
      <c r="AP63" t="str">
        <f t="shared" si="12"/>
        <v>3,38</v>
      </c>
    </row>
    <row r="64" spans="1:42" ht="12.75">
      <c r="A64" s="424">
        <v>63</v>
      </c>
      <c r="B64" s="414" t="str">
        <f t="shared" si="3"/>
        <v>3,12</v>
      </c>
      <c r="C64" s="414" t="str">
        <f t="shared" si="4"/>
        <v>2,39</v>
      </c>
      <c r="D64" s="425" t="s">
        <v>361</v>
      </c>
      <c r="E64" s="844" t="s">
        <v>328</v>
      </c>
      <c r="F64" s="844"/>
      <c r="G64" s="844"/>
      <c r="H64" s="844"/>
      <c r="I64" s="844"/>
      <c r="J64" s="418">
        <v>-35</v>
      </c>
      <c r="K64" s="426">
        <v>2.49</v>
      </c>
      <c r="L64" s="427">
        <v>1.26</v>
      </c>
      <c r="M64" s="418">
        <v>-60</v>
      </c>
      <c r="O64" s="420">
        <f t="shared" si="0"/>
        <v>3.830769230769231</v>
      </c>
      <c r="P64" s="420">
        <f t="shared" si="1"/>
        <v>3.15</v>
      </c>
      <c r="Q64" s="421"/>
      <c r="R64" s="19">
        <v>-35</v>
      </c>
      <c r="S64" s="420">
        <f t="shared" si="13"/>
        <v>2.49</v>
      </c>
      <c r="T64" s="420">
        <f t="shared" si="14"/>
        <v>1.89</v>
      </c>
      <c r="U64">
        <v>-40</v>
      </c>
      <c r="V64" s="428">
        <v>63</v>
      </c>
      <c r="W64" s="420">
        <f t="shared" si="5"/>
        <v>2.7870430560000004</v>
      </c>
      <c r="X64" s="420">
        <f t="shared" si="5"/>
        <v>2.115466416</v>
      </c>
      <c r="Z64" s="423" t="str">
        <f t="shared" si="16"/>
        <v>2,79</v>
      </c>
      <c r="AA64" s="423" t="str">
        <f t="shared" si="16"/>
        <v>2,12</v>
      </c>
      <c r="AC64" s="423" t="str">
        <f t="shared" si="17"/>
        <v>2,85</v>
      </c>
      <c r="AD64" s="423" t="str">
        <f t="shared" si="17"/>
        <v>2,17</v>
      </c>
      <c r="AF64" t="str">
        <f t="shared" si="7"/>
        <v>2,95</v>
      </c>
      <c r="AG64" t="str">
        <f t="shared" si="7"/>
        <v>2,24</v>
      </c>
      <c r="AI64" s="437" t="str">
        <f t="shared" si="8"/>
        <v>2,95</v>
      </c>
      <c r="AJ64" s="437" t="str">
        <f t="shared" si="9"/>
        <v>2,24</v>
      </c>
      <c r="AK64" s="428">
        <v>63</v>
      </c>
      <c r="AL64" t="str">
        <f t="shared" si="15"/>
        <v>3,05</v>
      </c>
      <c r="AM64" t="str">
        <f t="shared" si="10"/>
        <v>2,31</v>
      </c>
      <c r="AO64" s="19" t="str">
        <f t="shared" si="11"/>
        <v>3,12</v>
      </c>
      <c r="AP64" t="str">
        <f t="shared" si="12"/>
        <v>2,39</v>
      </c>
    </row>
    <row r="65" spans="1:42" ht="12.75">
      <c r="A65" s="424">
        <v>64</v>
      </c>
      <c r="B65" s="414" t="str">
        <f t="shared" si="3"/>
        <v>6,72</v>
      </c>
      <c r="C65" s="414" t="str">
        <f t="shared" si="4"/>
        <v>3,18</v>
      </c>
      <c r="D65" s="425" t="s">
        <v>361</v>
      </c>
      <c r="E65" s="844" t="s">
        <v>329</v>
      </c>
      <c r="F65" s="844"/>
      <c r="G65" s="844"/>
      <c r="H65" s="844"/>
      <c r="I65" s="844"/>
      <c r="J65" s="418">
        <v>50</v>
      </c>
      <c r="K65" s="426">
        <v>5.74</v>
      </c>
      <c r="L65" s="427">
        <v>2.52</v>
      </c>
      <c r="M65" s="418">
        <v>-20</v>
      </c>
      <c r="O65" s="420">
        <f t="shared" si="0"/>
        <v>3.8266666666666667</v>
      </c>
      <c r="P65" s="420">
        <f t="shared" si="1"/>
        <v>3.15</v>
      </c>
      <c r="Q65" s="421"/>
      <c r="R65" s="19">
        <v>40</v>
      </c>
      <c r="S65" s="420">
        <f t="shared" si="13"/>
        <v>5.357333333333333</v>
      </c>
      <c r="T65" s="420">
        <f t="shared" si="14"/>
        <v>2.52</v>
      </c>
      <c r="U65">
        <v>-20</v>
      </c>
      <c r="V65" s="428">
        <v>64</v>
      </c>
      <c r="W65" s="420">
        <f t="shared" si="5"/>
        <v>5.9964331989333335</v>
      </c>
      <c r="X65" s="420">
        <f t="shared" si="5"/>
        <v>2.8206218880000002</v>
      </c>
      <c r="Z65" s="423" t="str">
        <f t="shared" si="16"/>
        <v>6,00</v>
      </c>
      <c r="AA65" s="423" t="str">
        <f t="shared" si="16"/>
        <v>2,82</v>
      </c>
      <c r="AC65" s="423" t="str">
        <f t="shared" si="17"/>
        <v>6,14</v>
      </c>
      <c r="AD65" s="423" t="str">
        <f t="shared" si="17"/>
        <v>2,88</v>
      </c>
      <c r="AF65" t="str">
        <f t="shared" si="7"/>
        <v>6,35</v>
      </c>
      <c r="AG65" t="str">
        <f t="shared" si="7"/>
        <v>2,98</v>
      </c>
      <c r="AI65" s="437" t="str">
        <f t="shared" si="8"/>
        <v>6,35</v>
      </c>
      <c r="AJ65" s="437" t="str">
        <f t="shared" si="9"/>
        <v>2,98</v>
      </c>
      <c r="AK65" s="428">
        <v>64</v>
      </c>
      <c r="AL65" t="str">
        <f t="shared" si="15"/>
        <v>6,56</v>
      </c>
      <c r="AM65" t="str">
        <f t="shared" si="10"/>
        <v>3,08</v>
      </c>
      <c r="AO65" s="19" t="str">
        <f t="shared" si="11"/>
        <v>6,72</v>
      </c>
      <c r="AP65" t="str">
        <f t="shared" si="12"/>
        <v>3,18</v>
      </c>
    </row>
    <row r="66" spans="1:42" ht="12.75">
      <c r="A66" s="424">
        <v>65</v>
      </c>
      <c r="B66" s="414" t="str">
        <f t="shared" si="3"/>
        <v>6,72</v>
      </c>
      <c r="C66" s="414" t="str">
        <f t="shared" si="4"/>
        <v>3,38</v>
      </c>
      <c r="D66" s="425" t="s">
        <v>361</v>
      </c>
      <c r="E66" s="844" t="s">
        <v>354</v>
      </c>
      <c r="F66" s="844"/>
      <c r="G66" s="844"/>
      <c r="H66" s="844"/>
      <c r="I66" s="844"/>
      <c r="J66" s="418">
        <v>70</v>
      </c>
      <c r="K66" s="426">
        <v>6.51</v>
      </c>
      <c r="L66" s="427">
        <v>2.68</v>
      </c>
      <c r="M66" s="418">
        <v>-10</v>
      </c>
      <c r="O66" s="420">
        <f t="shared" si="0"/>
        <v>3.8294117647058825</v>
      </c>
      <c r="P66" s="420">
        <f t="shared" si="1"/>
        <v>2.977777777777778</v>
      </c>
      <c r="Q66" s="421"/>
      <c r="R66" s="19">
        <v>40</v>
      </c>
      <c r="S66" s="420">
        <f t="shared" si="13"/>
        <v>5.361176470588235</v>
      </c>
      <c r="T66" s="420">
        <f t="shared" si="14"/>
        <v>2.68</v>
      </c>
      <c r="U66">
        <v>-10</v>
      </c>
      <c r="V66" s="428">
        <v>65</v>
      </c>
      <c r="W66" s="420">
        <f t="shared" si="5"/>
        <v>6.000734800941177</v>
      </c>
      <c r="X66" s="420">
        <f t="shared" si="5"/>
        <v>2.9997089920000004</v>
      </c>
      <c r="Z66" s="423" t="str">
        <f t="shared" si="16"/>
        <v>6,00</v>
      </c>
      <c r="AA66" s="423" t="str">
        <f t="shared" si="16"/>
        <v>3,00</v>
      </c>
      <c r="AC66" s="423" t="str">
        <f t="shared" si="17"/>
        <v>6,14</v>
      </c>
      <c r="AD66" s="423" t="str">
        <f t="shared" si="17"/>
        <v>3,07</v>
      </c>
      <c r="AF66" t="str">
        <f t="shared" si="7"/>
        <v>6,35</v>
      </c>
      <c r="AG66" t="str">
        <f t="shared" si="7"/>
        <v>3,17</v>
      </c>
      <c r="AI66" s="437" t="str">
        <f t="shared" si="8"/>
        <v>6,35</v>
      </c>
      <c r="AJ66" s="437" t="str">
        <f t="shared" si="9"/>
        <v>3,17</v>
      </c>
      <c r="AK66" s="428">
        <v>65</v>
      </c>
      <c r="AL66" t="str">
        <f t="shared" si="15"/>
        <v>6,56</v>
      </c>
      <c r="AM66" t="str">
        <f t="shared" si="10"/>
        <v>3,27</v>
      </c>
      <c r="AO66" s="19" t="str">
        <f t="shared" si="11"/>
        <v>6,72</v>
      </c>
      <c r="AP66" t="str">
        <f t="shared" si="12"/>
        <v>3,38</v>
      </c>
    </row>
    <row r="67" spans="1:42" ht="12.75">
      <c r="A67" s="424">
        <v>66</v>
      </c>
      <c r="B67" s="414" t="str">
        <f aca="true" t="shared" si="18" ref="B67:B130">+AO67</f>
        <v>6,72</v>
      </c>
      <c r="C67" s="414" t="str">
        <f aca="true" t="shared" si="19" ref="C67:C130">+AP67</f>
        <v>3,18</v>
      </c>
      <c r="D67" s="425" t="s">
        <v>361</v>
      </c>
      <c r="E67" s="844" t="s">
        <v>331</v>
      </c>
      <c r="F67" s="844"/>
      <c r="G67" s="844"/>
      <c r="H67" s="844"/>
      <c r="I67" s="844"/>
      <c r="J67" s="418">
        <v>70</v>
      </c>
      <c r="K67" s="426">
        <v>6.51</v>
      </c>
      <c r="L67" s="427">
        <v>2.52</v>
      </c>
      <c r="M67" s="418">
        <v>-20</v>
      </c>
      <c r="O67" s="420">
        <f t="shared" si="0"/>
        <v>3.8294117647058825</v>
      </c>
      <c r="P67" s="420">
        <f t="shared" si="1"/>
        <v>3.15</v>
      </c>
      <c r="Q67" s="421"/>
      <c r="R67" s="19">
        <v>40</v>
      </c>
      <c r="S67" s="420">
        <f t="shared" si="13"/>
        <v>5.361176470588235</v>
      </c>
      <c r="T67" s="420">
        <f t="shared" si="14"/>
        <v>2.52</v>
      </c>
      <c r="U67">
        <v>-20</v>
      </c>
      <c r="V67" s="428">
        <v>66</v>
      </c>
      <c r="W67" s="420">
        <f aca="true" t="shared" si="20" ref="W67:X130">+S67*1.0804*1.036</f>
        <v>6.000734800941177</v>
      </c>
      <c r="X67" s="420">
        <f t="shared" si="20"/>
        <v>2.8206218880000002</v>
      </c>
      <c r="Z67" s="423" t="str">
        <f t="shared" si="16"/>
        <v>6,00</v>
      </c>
      <c r="AA67" s="423" t="str">
        <f t="shared" si="16"/>
        <v>2,82</v>
      </c>
      <c r="AC67" s="423" t="str">
        <f t="shared" si="17"/>
        <v>6,14</v>
      </c>
      <c r="AD67" s="423" t="str">
        <f t="shared" si="17"/>
        <v>2,88</v>
      </c>
      <c r="AF67" t="str">
        <f aca="true" t="shared" si="21" ref="AF67:AG130">FIXED(AC67*1.034,2)</f>
        <v>6,35</v>
      </c>
      <c r="AG67" t="str">
        <f t="shared" si="21"/>
        <v>2,98</v>
      </c>
      <c r="AI67" s="437" t="str">
        <f aca="true" t="shared" si="22" ref="AI67:AI130">+AF67</f>
        <v>6,35</v>
      </c>
      <c r="AJ67" s="437" t="str">
        <f aca="true" t="shared" si="23" ref="AJ67:AJ130">+AG67</f>
        <v>2,98</v>
      </c>
      <c r="AK67" s="428">
        <v>66</v>
      </c>
      <c r="AL67" t="str">
        <f t="shared" si="15"/>
        <v>6,56</v>
      </c>
      <c r="AM67" t="str">
        <f aca="true" t="shared" si="24" ref="AM67:AM130">+FIXED(AJ67*1.033,2)</f>
        <v>3,08</v>
      </c>
      <c r="AO67" s="19" t="str">
        <f aca="true" t="shared" si="25" ref="AO67:AO130">+FIXED(AL67*1.024,2)</f>
        <v>6,72</v>
      </c>
      <c r="AP67" t="str">
        <f aca="true" t="shared" si="26" ref="AP67:AP130">+FIXED(AM67*1.033,2)</f>
        <v>3,18</v>
      </c>
    </row>
    <row r="68" spans="1:42" ht="12.75">
      <c r="A68" s="424">
        <v>67</v>
      </c>
      <c r="B68" s="414" t="str">
        <f t="shared" si="18"/>
        <v>6,72</v>
      </c>
      <c r="C68" s="414" t="str">
        <f t="shared" si="19"/>
        <v>3,99</v>
      </c>
      <c r="D68" s="425" t="s">
        <v>361</v>
      </c>
      <c r="E68" s="844" t="s">
        <v>332</v>
      </c>
      <c r="F68" s="844"/>
      <c r="G68" s="844"/>
      <c r="H68" s="844"/>
      <c r="I68" s="844"/>
      <c r="J68" s="418">
        <v>70</v>
      </c>
      <c r="K68" s="426">
        <v>6.51</v>
      </c>
      <c r="L68" s="427">
        <v>3.16</v>
      </c>
      <c r="M68" s="418">
        <v>0</v>
      </c>
      <c r="O68" s="420">
        <f t="shared" si="0"/>
        <v>3.8294117647058825</v>
      </c>
      <c r="P68" s="420">
        <f t="shared" si="1"/>
        <v>3.16</v>
      </c>
      <c r="Q68" s="421"/>
      <c r="R68" s="19">
        <v>40</v>
      </c>
      <c r="S68" s="420">
        <f aca="true" t="shared" si="27" ref="S68:S131">+O68*(1+R68/100)</f>
        <v>5.361176470588235</v>
      </c>
      <c r="T68" s="420">
        <f aca="true" t="shared" si="28" ref="T68:T131">+P68*(1+U68/100)</f>
        <v>3.16</v>
      </c>
      <c r="U68">
        <v>0</v>
      </c>
      <c r="V68" s="428">
        <v>67</v>
      </c>
      <c r="W68" s="420">
        <f t="shared" si="20"/>
        <v>6.000734800941177</v>
      </c>
      <c r="X68" s="420">
        <f t="shared" si="20"/>
        <v>3.5369703040000005</v>
      </c>
      <c r="Z68" s="423" t="str">
        <f t="shared" si="16"/>
        <v>6,00</v>
      </c>
      <c r="AA68" s="423" t="str">
        <f t="shared" si="16"/>
        <v>3,54</v>
      </c>
      <c r="AC68" s="423" t="str">
        <f t="shared" si="17"/>
        <v>6,14</v>
      </c>
      <c r="AD68" s="423" t="str">
        <f t="shared" si="17"/>
        <v>3,62</v>
      </c>
      <c r="AF68" t="str">
        <f t="shared" si="21"/>
        <v>6,35</v>
      </c>
      <c r="AG68" t="str">
        <f t="shared" si="21"/>
        <v>3,74</v>
      </c>
      <c r="AI68" s="437" t="str">
        <f t="shared" si="22"/>
        <v>6,35</v>
      </c>
      <c r="AJ68" s="437" t="str">
        <f t="shared" si="23"/>
        <v>3,74</v>
      </c>
      <c r="AK68" s="428">
        <v>67</v>
      </c>
      <c r="AL68" t="str">
        <f aca="true" t="shared" si="29" ref="AL68:AL131">+FIXED(AI68*1.033,2)</f>
        <v>6,56</v>
      </c>
      <c r="AM68" t="str">
        <f t="shared" si="24"/>
        <v>3,86</v>
      </c>
      <c r="AO68" s="19" t="str">
        <f t="shared" si="25"/>
        <v>6,72</v>
      </c>
      <c r="AP68" t="str">
        <f t="shared" si="26"/>
        <v>3,99</v>
      </c>
    </row>
    <row r="69" spans="1:42" ht="12.75">
      <c r="A69" s="424">
        <v>68</v>
      </c>
      <c r="B69" s="414" t="str">
        <f t="shared" si="18"/>
        <v>6,72</v>
      </c>
      <c r="C69" s="414" t="str">
        <f t="shared" si="19"/>
        <v>4,79</v>
      </c>
      <c r="D69" s="425" t="s">
        <v>361</v>
      </c>
      <c r="E69" s="844" t="s">
        <v>333</v>
      </c>
      <c r="F69" s="844"/>
      <c r="G69" s="844"/>
      <c r="H69" s="844"/>
      <c r="I69" s="844"/>
      <c r="J69" s="418">
        <v>70</v>
      </c>
      <c r="K69" s="426">
        <v>6.51</v>
      </c>
      <c r="L69" s="427">
        <v>3.79</v>
      </c>
      <c r="M69" s="418">
        <v>10</v>
      </c>
      <c r="O69" s="420">
        <f t="shared" si="0"/>
        <v>3.8294117647058825</v>
      </c>
      <c r="P69" s="420">
        <f t="shared" si="1"/>
        <v>3.4454545454545453</v>
      </c>
      <c r="Q69" s="421"/>
      <c r="R69" s="19">
        <v>40</v>
      </c>
      <c r="S69" s="420">
        <f t="shared" si="27"/>
        <v>5.361176470588235</v>
      </c>
      <c r="T69" s="420">
        <f t="shared" si="28"/>
        <v>3.79</v>
      </c>
      <c r="U69">
        <v>10</v>
      </c>
      <c r="V69" s="428">
        <v>68</v>
      </c>
      <c r="W69" s="420">
        <f t="shared" si="20"/>
        <v>6.000734800941177</v>
      </c>
      <c r="X69" s="420">
        <f t="shared" si="20"/>
        <v>4.242125776</v>
      </c>
      <c r="Z69" s="423" t="str">
        <f aca="true" t="shared" si="30" ref="Z69:AA132">FIXED(W69,2)</f>
        <v>6,00</v>
      </c>
      <c r="AA69" s="423" t="str">
        <f t="shared" si="30"/>
        <v>4,24</v>
      </c>
      <c r="AC69" s="423" t="str">
        <f t="shared" si="17"/>
        <v>6,14</v>
      </c>
      <c r="AD69" s="423" t="str">
        <f t="shared" si="17"/>
        <v>4,34</v>
      </c>
      <c r="AF69" t="str">
        <f t="shared" si="21"/>
        <v>6,35</v>
      </c>
      <c r="AG69" t="str">
        <f t="shared" si="21"/>
        <v>4,49</v>
      </c>
      <c r="AI69" s="437" t="str">
        <f t="shared" si="22"/>
        <v>6,35</v>
      </c>
      <c r="AJ69" s="437" t="str">
        <f t="shared" si="23"/>
        <v>4,49</v>
      </c>
      <c r="AK69" s="428">
        <v>68</v>
      </c>
      <c r="AL69" t="str">
        <f t="shared" si="29"/>
        <v>6,56</v>
      </c>
      <c r="AM69" t="str">
        <f t="shared" si="24"/>
        <v>4,64</v>
      </c>
      <c r="AO69" s="19" t="str">
        <f t="shared" si="25"/>
        <v>6,72</v>
      </c>
      <c r="AP69" t="str">
        <f t="shared" si="26"/>
        <v>4,79</v>
      </c>
    </row>
    <row r="70" spans="1:42" ht="12.75">
      <c r="A70" s="424">
        <v>69</v>
      </c>
      <c r="B70" s="414" t="str">
        <f t="shared" si="18"/>
        <v>15,18</v>
      </c>
      <c r="C70" s="414" t="str">
        <f t="shared" si="19"/>
        <v>7,97</v>
      </c>
      <c r="D70" s="425" t="s">
        <v>361</v>
      </c>
      <c r="E70" s="844" t="s">
        <v>334</v>
      </c>
      <c r="F70" s="844"/>
      <c r="G70" s="844"/>
      <c r="H70" s="844"/>
      <c r="I70" s="844"/>
      <c r="J70" s="418">
        <v>-5</v>
      </c>
      <c r="K70" s="426">
        <v>12.12</v>
      </c>
      <c r="L70" s="427">
        <v>5.26</v>
      </c>
      <c r="M70" s="418">
        <v>-50</v>
      </c>
      <c r="O70" s="420">
        <f t="shared" si="0"/>
        <v>12.757894736842106</v>
      </c>
      <c r="P70" s="420">
        <f t="shared" si="1"/>
        <v>10.52</v>
      </c>
      <c r="Q70" s="421"/>
      <c r="R70" s="19">
        <v>-5</v>
      </c>
      <c r="S70" s="420">
        <f t="shared" si="27"/>
        <v>12.12</v>
      </c>
      <c r="T70" s="420">
        <f t="shared" si="28"/>
        <v>6.311999999999999</v>
      </c>
      <c r="U70">
        <v>-40</v>
      </c>
      <c r="V70" s="428">
        <v>69</v>
      </c>
      <c r="W70" s="420">
        <f t="shared" si="20"/>
        <v>13.565848128</v>
      </c>
      <c r="X70" s="420">
        <f t="shared" si="20"/>
        <v>7.0649862528</v>
      </c>
      <c r="Z70" s="423" t="str">
        <f t="shared" si="30"/>
        <v>13,57</v>
      </c>
      <c r="AA70" s="423" t="str">
        <f t="shared" si="30"/>
        <v>7,06</v>
      </c>
      <c r="AC70" s="423" t="str">
        <f t="shared" si="17"/>
        <v>13,88</v>
      </c>
      <c r="AD70" s="423" t="str">
        <f t="shared" si="17"/>
        <v>7,22</v>
      </c>
      <c r="AF70" t="str">
        <f t="shared" si="21"/>
        <v>14,35</v>
      </c>
      <c r="AG70" t="str">
        <f t="shared" si="21"/>
        <v>7,47</v>
      </c>
      <c r="AI70" s="437" t="str">
        <f t="shared" si="22"/>
        <v>14,35</v>
      </c>
      <c r="AJ70" s="437" t="str">
        <f t="shared" si="23"/>
        <v>7,47</v>
      </c>
      <c r="AK70" s="428">
        <v>69</v>
      </c>
      <c r="AL70" t="str">
        <f t="shared" si="29"/>
        <v>14,82</v>
      </c>
      <c r="AM70" t="str">
        <f t="shared" si="24"/>
        <v>7,72</v>
      </c>
      <c r="AO70" s="19" t="str">
        <f t="shared" si="25"/>
        <v>15,18</v>
      </c>
      <c r="AP70" t="str">
        <f t="shared" si="26"/>
        <v>7,97</v>
      </c>
    </row>
    <row r="71" spans="1:42" ht="12.75">
      <c r="A71" s="424">
        <v>70</v>
      </c>
      <c r="B71" s="414" t="str">
        <f t="shared" si="18"/>
        <v>15,96</v>
      </c>
      <c r="C71" s="414" t="str">
        <f t="shared" si="19"/>
        <v>7,97</v>
      </c>
      <c r="D71" s="425" t="s">
        <v>361</v>
      </c>
      <c r="E71" s="844" t="s">
        <v>335</v>
      </c>
      <c r="F71" s="844"/>
      <c r="G71" s="844"/>
      <c r="H71" s="844"/>
      <c r="I71" s="844"/>
      <c r="J71" s="418">
        <v>0</v>
      </c>
      <c r="K71" s="426">
        <v>12.74</v>
      </c>
      <c r="L71" s="427">
        <v>6.31</v>
      </c>
      <c r="M71" s="418">
        <v>-40</v>
      </c>
      <c r="O71" s="420">
        <f t="shared" si="0"/>
        <v>12.74</v>
      </c>
      <c r="P71" s="420">
        <f t="shared" si="1"/>
        <v>10.516666666666666</v>
      </c>
      <c r="Q71" s="421"/>
      <c r="R71" s="19">
        <v>0</v>
      </c>
      <c r="S71" s="420">
        <f t="shared" si="27"/>
        <v>12.74</v>
      </c>
      <c r="T71" s="420">
        <f t="shared" si="28"/>
        <v>6.31</v>
      </c>
      <c r="U71">
        <v>-40</v>
      </c>
      <c r="V71" s="428">
        <v>70</v>
      </c>
      <c r="W71" s="420">
        <f t="shared" si="20"/>
        <v>14.259810656</v>
      </c>
      <c r="X71" s="420">
        <f t="shared" si="20"/>
        <v>7.062747664000001</v>
      </c>
      <c r="Z71" s="423" t="str">
        <f t="shared" si="30"/>
        <v>14,26</v>
      </c>
      <c r="AA71" s="423" t="str">
        <f t="shared" si="30"/>
        <v>7,06</v>
      </c>
      <c r="AC71" s="423" t="str">
        <f t="shared" si="17"/>
        <v>14,59</v>
      </c>
      <c r="AD71" s="423" t="str">
        <f t="shared" si="17"/>
        <v>7,22</v>
      </c>
      <c r="AF71" t="str">
        <f t="shared" si="21"/>
        <v>15,09</v>
      </c>
      <c r="AG71" t="str">
        <f t="shared" si="21"/>
        <v>7,47</v>
      </c>
      <c r="AI71" s="437" t="str">
        <f t="shared" si="22"/>
        <v>15,09</v>
      </c>
      <c r="AJ71" s="437" t="str">
        <f t="shared" si="23"/>
        <v>7,47</v>
      </c>
      <c r="AK71" s="428">
        <v>70</v>
      </c>
      <c r="AL71" t="str">
        <f t="shared" si="29"/>
        <v>15,59</v>
      </c>
      <c r="AM71" t="str">
        <f t="shared" si="24"/>
        <v>7,72</v>
      </c>
      <c r="AO71" s="19" t="str">
        <f t="shared" si="25"/>
        <v>15,96</v>
      </c>
      <c r="AP71" t="str">
        <f t="shared" si="26"/>
        <v>7,97</v>
      </c>
    </row>
    <row r="72" spans="1:42" ht="12.75">
      <c r="A72" s="424">
        <v>71</v>
      </c>
      <c r="B72" s="414" t="str">
        <f t="shared" si="18"/>
        <v>19,18</v>
      </c>
      <c r="C72" s="414" t="str">
        <f t="shared" si="19"/>
        <v>7,97</v>
      </c>
      <c r="D72" s="425" t="s">
        <v>361</v>
      </c>
      <c r="E72" s="844" t="s">
        <v>355</v>
      </c>
      <c r="F72" s="844"/>
      <c r="G72" s="844"/>
      <c r="H72" s="844"/>
      <c r="I72" s="844"/>
      <c r="J72" s="418">
        <v>20</v>
      </c>
      <c r="K72" s="426">
        <v>15.31</v>
      </c>
      <c r="L72" s="427">
        <v>6.31</v>
      </c>
      <c r="M72" s="418">
        <v>-40</v>
      </c>
      <c r="O72" s="420">
        <f t="shared" si="0"/>
        <v>12.758333333333335</v>
      </c>
      <c r="P72" s="420">
        <f t="shared" si="1"/>
        <v>10.516666666666666</v>
      </c>
      <c r="Q72" s="421"/>
      <c r="R72" s="19">
        <v>20</v>
      </c>
      <c r="S72" s="420">
        <f t="shared" si="27"/>
        <v>15.31</v>
      </c>
      <c r="T72" s="420">
        <f t="shared" si="28"/>
        <v>6.31</v>
      </c>
      <c r="U72">
        <v>-40</v>
      </c>
      <c r="V72" s="428">
        <v>71</v>
      </c>
      <c r="W72" s="420">
        <f t="shared" si="20"/>
        <v>17.136397264</v>
      </c>
      <c r="X72" s="420">
        <f t="shared" si="20"/>
        <v>7.062747664000001</v>
      </c>
      <c r="Z72" s="423" t="str">
        <f t="shared" si="30"/>
        <v>17,14</v>
      </c>
      <c r="AA72" s="423" t="str">
        <f t="shared" si="30"/>
        <v>7,06</v>
      </c>
      <c r="AC72" s="423" t="str">
        <f t="shared" si="17"/>
        <v>17,53</v>
      </c>
      <c r="AD72" s="423" t="str">
        <f t="shared" si="17"/>
        <v>7,22</v>
      </c>
      <c r="AF72" t="str">
        <f t="shared" si="21"/>
        <v>18,13</v>
      </c>
      <c r="AG72" t="str">
        <f t="shared" si="21"/>
        <v>7,47</v>
      </c>
      <c r="AI72" s="437" t="str">
        <f t="shared" si="22"/>
        <v>18,13</v>
      </c>
      <c r="AJ72" s="437" t="str">
        <f t="shared" si="23"/>
        <v>7,47</v>
      </c>
      <c r="AK72" s="428">
        <v>71</v>
      </c>
      <c r="AL72" t="str">
        <f t="shared" si="29"/>
        <v>18,73</v>
      </c>
      <c r="AM72" t="str">
        <f t="shared" si="24"/>
        <v>7,72</v>
      </c>
      <c r="AO72" s="19" t="str">
        <f t="shared" si="25"/>
        <v>19,18</v>
      </c>
      <c r="AP72" t="str">
        <f t="shared" si="26"/>
        <v>7,97</v>
      </c>
    </row>
    <row r="73" spans="1:42" ht="12.75">
      <c r="A73" s="424">
        <v>72</v>
      </c>
      <c r="B73" s="414" t="str">
        <f t="shared" si="18"/>
        <v>17,57</v>
      </c>
      <c r="C73" s="414" t="str">
        <f t="shared" si="19"/>
        <v>7,97</v>
      </c>
      <c r="D73" s="425" t="s">
        <v>361</v>
      </c>
      <c r="E73" s="844" t="s">
        <v>337</v>
      </c>
      <c r="F73" s="844"/>
      <c r="G73" s="844"/>
      <c r="H73" s="844"/>
      <c r="I73" s="844"/>
      <c r="J73" s="418">
        <v>10</v>
      </c>
      <c r="K73" s="426">
        <v>14.03</v>
      </c>
      <c r="L73" s="427">
        <v>5.26</v>
      </c>
      <c r="M73" s="418">
        <v>-50</v>
      </c>
      <c r="O73" s="420">
        <f t="shared" si="0"/>
        <v>12.754545454545452</v>
      </c>
      <c r="P73" s="420">
        <f t="shared" si="1"/>
        <v>10.52</v>
      </c>
      <c r="Q73" s="421"/>
      <c r="R73" s="19">
        <v>10</v>
      </c>
      <c r="S73" s="420">
        <f t="shared" si="27"/>
        <v>14.03</v>
      </c>
      <c r="T73" s="420">
        <f t="shared" si="28"/>
        <v>6.311999999999999</v>
      </c>
      <c r="U73">
        <v>-40</v>
      </c>
      <c r="V73" s="428">
        <v>72</v>
      </c>
      <c r="W73" s="420">
        <f t="shared" si="20"/>
        <v>15.703700432</v>
      </c>
      <c r="X73" s="420">
        <f t="shared" si="20"/>
        <v>7.0649862528</v>
      </c>
      <c r="Z73" s="423" t="str">
        <f t="shared" si="30"/>
        <v>15,70</v>
      </c>
      <c r="AA73" s="423" t="str">
        <f t="shared" si="30"/>
        <v>7,06</v>
      </c>
      <c r="AC73" s="423" t="str">
        <f t="shared" si="17"/>
        <v>16,06</v>
      </c>
      <c r="AD73" s="423" t="str">
        <f t="shared" si="17"/>
        <v>7,22</v>
      </c>
      <c r="AF73" t="str">
        <f t="shared" si="21"/>
        <v>16,61</v>
      </c>
      <c r="AG73" t="str">
        <f t="shared" si="21"/>
        <v>7,47</v>
      </c>
      <c r="AI73" s="437" t="str">
        <f t="shared" si="22"/>
        <v>16,61</v>
      </c>
      <c r="AJ73" s="437" t="str">
        <f t="shared" si="23"/>
        <v>7,47</v>
      </c>
      <c r="AK73" s="428">
        <v>72</v>
      </c>
      <c r="AL73" t="str">
        <f t="shared" si="29"/>
        <v>17,16</v>
      </c>
      <c r="AM73" t="str">
        <f t="shared" si="24"/>
        <v>7,72</v>
      </c>
      <c r="AO73" s="19" t="str">
        <f t="shared" si="25"/>
        <v>17,57</v>
      </c>
      <c r="AP73" t="str">
        <f t="shared" si="26"/>
        <v>7,97</v>
      </c>
    </row>
    <row r="74" spans="1:42" ht="12.75">
      <c r="A74" s="424">
        <v>73</v>
      </c>
      <c r="B74" s="414" t="str">
        <f t="shared" si="18"/>
        <v>19,97</v>
      </c>
      <c r="C74" s="414" t="str">
        <f t="shared" si="19"/>
        <v>9,31</v>
      </c>
      <c r="D74" s="425" t="s">
        <v>361</v>
      </c>
      <c r="E74" s="844" t="s">
        <v>338</v>
      </c>
      <c r="F74" s="844"/>
      <c r="G74" s="844"/>
      <c r="H74" s="844"/>
      <c r="I74" s="844"/>
      <c r="J74" s="418">
        <v>25</v>
      </c>
      <c r="K74" s="426">
        <v>15.95</v>
      </c>
      <c r="L74" s="427">
        <v>7.36</v>
      </c>
      <c r="M74" s="418">
        <v>-30</v>
      </c>
      <c r="O74" s="420">
        <f t="shared" si="0"/>
        <v>12.76</v>
      </c>
      <c r="P74" s="420">
        <f t="shared" si="1"/>
        <v>10.514285714285716</v>
      </c>
      <c r="Q74" s="421"/>
      <c r="R74" s="19">
        <v>25</v>
      </c>
      <c r="S74" s="420">
        <f t="shared" si="27"/>
        <v>15.95</v>
      </c>
      <c r="T74" s="420">
        <f t="shared" si="28"/>
        <v>7.36</v>
      </c>
      <c r="U74">
        <v>-30</v>
      </c>
      <c r="V74" s="428">
        <v>73</v>
      </c>
      <c r="W74" s="420">
        <f t="shared" si="20"/>
        <v>17.852745679999998</v>
      </c>
      <c r="X74" s="420">
        <f t="shared" si="20"/>
        <v>8.238006784000001</v>
      </c>
      <c r="Z74" s="423" t="str">
        <f t="shared" si="30"/>
        <v>17,85</v>
      </c>
      <c r="AA74" s="423" t="str">
        <f t="shared" si="30"/>
        <v>8,24</v>
      </c>
      <c r="AC74" s="423" t="str">
        <f t="shared" si="17"/>
        <v>18,26</v>
      </c>
      <c r="AD74" s="423" t="str">
        <f t="shared" si="17"/>
        <v>8,43</v>
      </c>
      <c r="AF74" t="str">
        <f t="shared" si="21"/>
        <v>18,88</v>
      </c>
      <c r="AG74" t="str">
        <f t="shared" si="21"/>
        <v>8,72</v>
      </c>
      <c r="AI74" s="437" t="str">
        <f t="shared" si="22"/>
        <v>18,88</v>
      </c>
      <c r="AJ74" s="437" t="str">
        <f t="shared" si="23"/>
        <v>8,72</v>
      </c>
      <c r="AK74" s="428">
        <v>73</v>
      </c>
      <c r="AL74" t="str">
        <f t="shared" si="29"/>
        <v>19,50</v>
      </c>
      <c r="AM74" t="str">
        <f t="shared" si="24"/>
        <v>9,01</v>
      </c>
      <c r="AO74" s="19" t="str">
        <f t="shared" si="25"/>
        <v>19,97</v>
      </c>
      <c r="AP74" t="str">
        <f t="shared" si="26"/>
        <v>9,31</v>
      </c>
    </row>
    <row r="75" spans="1:42" ht="12.75">
      <c r="A75" s="424">
        <v>74</v>
      </c>
      <c r="B75" s="414" t="str">
        <f t="shared" si="18"/>
        <v>21,56</v>
      </c>
      <c r="C75" s="414" t="str">
        <f t="shared" si="19"/>
        <v>9,31</v>
      </c>
      <c r="D75" s="425" t="s">
        <v>361</v>
      </c>
      <c r="E75" s="844" t="s">
        <v>339</v>
      </c>
      <c r="F75" s="844"/>
      <c r="G75" s="844"/>
      <c r="H75" s="844"/>
      <c r="I75" s="844"/>
      <c r="J75" s="418">
        <v>35</v>
      </c>
      <c r="K75" s="426">
        <v>17.22</v>
      </c>
      <c r="L75" s="427">
        <v>7.36</v>
      </c>
      <c r="M75" s="418">
        <v>-30</v>
      </c>
      <c r="O75" s="420">
        <f t="shared" si="0"/>
        <v>12.755555555555555</v>
      </c>
      <c r="P75" s="420">
        <f t="shared" si="1"/>
        <v>10.514285714285716</v>
      </c>
      <c r="Q75" s="421"/>
      <c r="R75" s="19">
        <v>35</v>
      </c>
      <c r="S75" s="420">
        <f t="shared" si="27"/>
        <v>17.22</v>
      </c>
      <c r="T75" s="420">
        <f t="shared" si="28"/>
        <v>7.36</v>
      </c>
      <c r="U75">
        <v>-30</v>
      </c>
      <c r="V75" s="428">
        <v>74</v>
      </c>
      <c r="W75" s="420">
        <f t="shared" si="20"/>
        <v>19.274249568000002</v>
      </c>
      <c r="X75" s="420">
        <f t="shared" si="20"/>
        <v>8.238006784000001</v>
      </c>
      <c r="Z75" s="423" t="str">
        <f t="shared" si="30"/>
        <v>19,27</v>
      </c>
      <c r="AA75" s="423" t="str">
        <f t="shared" si="30"/>
        <v>8,24</v>
      </c>
      <c r="AC75" s="423" t="str">
        <f t="shared" si="17"/>
        <v>19,71</v>
      </c>
      <c r="AD75" s="423" t="str">
        <f t="shared" si="17"/>
        <v>8,43</v>
      </c>
      <c r="AF75" t="str">
        <f t="shared" si="21"/>
        <v>20,38</v>
      </c>
      <c r="AG75" t="str">
        <f t="shared" si="21"/>
        <v>8,72</v>
      </c>
      <c r="AI75" s="437" t="str">
        <f t="shared" si="22"/>
        <v>20,38</v>
      </c>
      <c r="AJ75" s="437" t="str">
        <f t="shared" si="23"/>
        <v>8,72</v>
      </c>
      <c r="AK75" s="428">
        <v>74</v>
      </c>
      <c r="AL75" t="str">
        <f t="shared" si="29"/>
        <v>21,05</v>
      </c>
      <c r="AM75" t="str">
        <f t="shared" si="24"/>
        <v>9,01</v>
      </c>
      <c r="AO75" s="19" t="str">
        <f t="shared" si="25"/>
        <v>21,56</v>
      </c>
      <c r="AP75" t="str">
        <f t="shared" si="26"/>
        <v>9,31</v>
      </c>
    </row>
    <row r="76" spans="1:42" ht="12.75">
      <c r="A76" s="424">
        <v>75</v>
      </c>
      <c r="B76" s="414" t="str">
        <f t="shared" si="18"/>
        <v>17,25</v>
      </c>
      <c r="C76" s="414" t="str">
        <f t="shared" si="19"/>
        <v>9,59</v>
      </c>
      <c r="D76" s="425" t="s">
        <v>361</v>
      </c>
      <c r="E76" s="844" t="s">
        <v>340</v>
      </c>
      <c r="F76" s="844"/>
      <c r="G76" s="844"/>
      <c r="H76" s="844"/>
      <c r="I76" s="844"/>
      <c r="J76" s="418">
        <v>-10</v>
      </c>
      <c r="K76" s="426">
        <v>13.78</v>
      </c>
      <c r="L76" s="427">
        <v>6.31</v>
      </c>
      <c r="M76" s="418">
        <v>-50</v>
      </c>
      <c r="O76" s="420">
        <f t="shared" si="0"/>
        <v>15.31111111111111</v>
      </c>
      <c r="P76" s="420">
        <f t="shared" si="1"/>
        <v>12.62</v>
      </c>
      <c r="Q76" s="421"/>
      <c r="R76" s="19">
        <v>-10</v>
      </c>
      <c r="S76" s="420">
        <f t="shared" si="27"/>
        <v>13.78</v>
      </c>
      <c r="T76" s="420">
        <f t="shared" si="28"/>
        <v>7.571999999999999</v>
      </c>
      <c r="U76">
        <v>-40</v>
      </c>
      <c r="V76" s="428">
        <v>75</v>
      </c>
      <c r="W76" s="420">
        <f t="shared" si="20"/>
        <v>15.423876832000001</v>
      </c>
      <c r="X76" s="420">
        <f t="shared" si="20"/>
        <v>8.4752971968</v>
      </c>
      <c r="Z76" s="423" t="str">
        <f t="shared" si="30"/>
        <v>15,42</v>
      </c>
      <c r="AA76" s="423" t="str">
        <f t="shared" si="30"/>
        <v>8,48</v>
      </c>
      <c r="AC76" s="423" t="str">
        <f t="shared" si="17"/>
        <v>15,77</v>
      </c>
      <c r="AD76" s="423" t="str">
        <f t="shared" si="17"/>
        <v>8,68</v>
      </c>
      <c r="AF76" t="str">
        <f t="shared" si="21"/>
        <v>16,31</v>
      </c>
      <c r="AG76" t="str">
        <f t="shared" si="21"/>
        <v>8,98</v>
      </c>
      <c r="AI76" s="437" t="str">
        <f t="shared" si="22"/>
        <v>16,31</v>
      </c>
      <c r="AJ76" s="437" t="str">
        <f t="shared" si="23"/>
        <v>8,98</v>
      </c>
      <c r="AK76" s="428">
        <v>75</v>
      </c>
      <c r="AL76" t="str">
        <f t="shared" si="29"/>
        <v>16,85</v>
      </c>
      <c r="AM76" t="str">
        <f t="shared" si="24"/>
        <v>9,28</v>
      </c>
      <c r="AO76" s="19" t="str">
        <f t="shared" si="25"/>
        <v>17,25</v>
      </c>
      <c r="AP76" t="str">
        <f t="shared" si="26"/>
        <v>9,59</v>
      </c>
    </row>
    <row r="77" spans="1:42" ht="12.75">
      <c r="A77" s="424">
        <v>76</v>
      </c>
      <c r="B77" s="414" t="str">
        <f t="shared" si="18"/>
        <v>20,13</v>
      </c>
      <c r="C77" s="414" t="str">
        <f t="shared" si="19"/>
        <v>9,59</v>
      </c>
      <c r="D77" s="425" t="s">
        <v>361</v>
      </c>
      <c r="E77" s="844" t="s">
        <v>356</v>
      </c>
      <c r="F77" s="844"/>
      <c r="G77" s="844"/>
      <c r="H77" s="844"/>
      <c r="I77" s="844"/>
      <c r="J77" s="418">
        <v>5</v>
      </c>
      <c r="K77" s="426">
        <v>16.07</v>
      </c>
      <c r="L77" s="427">
        <v>6.31</v>
      </c>
      <c r="M77" s="418">
        <v>-50</v>
      </c>
      <c r="O77" s="420">
        <f t="shared" si="0"/>
        <v>15.304761904761904</v>
      </c>
      <c r="P77" s="420">
        <f t="shared" si="1"/>
        <v>12.62</v>
      </c>
      <c r="Q77" s="421"/>
      <c r="R77" s="19">
        <v>5</v>
      </c>
      <c r="S77" s="420">
        <f t="shared" si="27"/>
        <v>16.07</v>
      </c>
      <c r="T77" s="420">
        <f t="shared" si="28"/>
        <v>7.571999999999999</v>
      </c>
      <c r="U77">
        <v>-40</v>
      </c>
      <c r="V77" s="428">
        <v>76</v>
      </c>
      <c r="W77" s="420">
        <f t="shared" si="20"/>
        <v>17.987061008</v>
      </c>
      <c r="X77" s="420">
        <f t="shared" si="20"/>
        <v>8.4752971968</v>
      </c>
      <c r="Z77" s="423" t="str">
        <f t="shared" si="30"/>
        <v>17,99</v>
      </c>
      <c r="AA77" s="423" t="str">
        <f t="shared" si="30"/>
        <v>8,48</v>
      </c>
      <c r="AC77" s="423" t="str">
        <f t="shared" si="17"/>
        <v>18,40</v>
      </c>
      <c r="AD77" s="423" t="str">
        <f t="shared" si="17"/>
        <v>8,68</v>
      </c>
      <c r="AF77" t="str">
        <f t="shared" si="21"/>
        <v>19,03</v>
      </c>
      <c r="AG77" t="str">
        <f t="shared" si="21"/>
        <v>8,98</v>
      </c>
      <c r="AI77" s="437" t="str">
        <f t="shared" si="22"/>
        <v>19,03</v>
      </c>
      <c r="AJ77" s="437" t="str">
        <f t="shared" si="23"/>
        <v>8,98</v>
      </c>
      <c r="AK77" s="428">
        <v>76</v>
      </c>
      <c r="AL77" t="str">
        <f t="shared" si="29"/>
        <v>19,66</v>
      </c>
      <c r="AM77" t="str">
        <f t="shared" si="24"/>
        <v>9,28</v>
      </c>
      <c r="AO77" s="19" t="str">
        <f t="shared" si="25"/>
        <v>20,13</v>
      </c>
      <c r="AP77" t="str">
        <f t="shared" si="26"/>
        <v>9,59</v>
      </c>
    </row>
    <row r="78" spans="1:42" ht="12.75">
      <c r="A78" s="424">
        <v>77</v>
      </c>
      <c r="B78" s="414" t="str">
        <f t="shared" si="18"/>
        <v>19,18</v>
      </c>
      <c r="C78" s="414" t="str">
        <f t="shared" si="19"/>
        <v>9,59</v>
      </c>
      <c r="D78" s="425" t="s">
        <v>361</v>
      </c>
      <c r="E78" s="844" t="s">
        <v>342</v>
      </c>
      <c r="F78" s="844"/>
      <c r="G78" s="844"/>
      <c r="H78" s="844"/>
      <c r="I78" s="844"/>
      <c r="J78" s="418">
        <v>0</v>
      </c>
      <c r="K78" s="426">
        <v>15.31</v>
      </c>
      <c r="L78" s="427">
        <v>6.31</v>
      </c>
      <c r="M78" s="418">
        <v>-50</v>
      </c>
      <c r="O78" s="420">
        <f t="shared" si="0"/>
        <v>15.31</v>
      </c>
      <c r="P78" s="420">
        <f t="shared" si="1"/>
        <v>12.62</v>
      </c>
      <c r="Q78" s="421"/>
      <c r="R78" s="19">
        <v>0</v>
      </c>
      <c r="S78" s="420">
        <f t="shared" si="27"/>
        <v>15.31</v>
      </c>
      <c r="T78" s="420">
        <f t="shared" si="28"/>
        <v>7.571999999999999</v>
      </c>
      <c r="U78">
        <v>-40</v>
      </c>
      <c r="V78" s="428">
        <v>77</v>
      </c>
      <c r="W78" s="420">
        <f t="shared" si="20"/>
        <v>17.136397264</v>
      </c>
      <c r="X78" s="420">
        <f t="shared" si="20"/>
        <v>8.4752971968</v>
      </c>
      <c r="Z78" s="423" t="str">
        <f t="shared" si="30"/>
        <v>17,14</v>
      </c>
      <c r="AA78" s="423" t="str">
        <f t="shared" si="30"/>
        <v>8,48</v>
      </c>
      <c r="AC78" s="423" t="str">
        <f t="shared" si="17"/>
        <v>17,53</v>
      </c>
      <c r="AD78" s="423" t="str">
        <f t="shared" si="17"/>
        <v>8,68</v>
      </c>
      <c r="AF78" t="str">
        <f t="shared" si="21"/>
        <v>18,13</v>
      </c>
      <c r="AG78" t="str">
        <f t="shared" si="21"/>
        <v>8,98</v>
      </c>
      <c r="AI78" s="437" t="str">
        <f t="shared" si="22"/>
        <v>18,13</v>
      </c>
      <c r="AJ78" s="437" t="str">
        <f t="shared" si="23"/>
        <v>8,98</v>
      </c>
      <c r="AK78" s="428">
        <v>77</v>
      </c>
      <c r="AL78" t="str">
        <f t="shared" si="29"/>
        <v>18,73</v>
      </c>
      <c r="AM78" t="str">
        <f t="shared" si="24"/>
        <v>9,28</v>
      </c>
      <c r="AO78" s="19" t="str">
        <f t="shared" si="25"/>
        <v>19,18</v>
      </c>
      <c r="AP78" t="str">
        <f t="shared" si="26"/>
        <v>9,59</v>
      </c>
    </row>
    <row r="79" spans="1:42" ht="12.75">
      <c r="A79" s="424">
        <v>78</v>
      </c>
      <c r="B79" s="414" t="str">
        <f t="shared" si="18"/>
        <v>14,85</v>
      </c>
      <c r="C79" s="414" t="str">
        <f t="shared" si="19"/>
        <v>7,99</v>
      </c>
      <c r="D79" s="425" t="s">
        <v>361</v>
      </c>
      <c r="E79" s="844" t="s">
        <v>343</v>
      </c>
      <c r="F79" s="844"/>
      <c r="G79" s="844"/>
      <c r="H79" s="844"/>
      <c r="I79" s="844"/>
      <c r="J79" s="418">
        <v>7</v>
      </c>
      <c r="K79" s="426">
        <v>11.86</v>
      </c>
      <c r="L79" s="427">
        <v>5.79</v>
      </c>
      <c r="M79" s="418">
        <v>-45</v>
      </c>
      <c r="O79" s="420">
        <f t="shared" si="0"/>
        <v>11.084112149532709</v>
      </c>
      <c r="P79" s="420">
        <f t="shared" si="1"/>
        <v>10.527272727272727</v>
      </c>
      <c r="Q79" s="421"/>
      <c r="R79" s="19">
        <v>7</v>
      </c>
      <c r="S79" s="420">
        <f t="shared" si="27"/>
        <v>11.86</v>
      </c>
      <c r="T79" s="420">
        <f t="shared" si="28"/>
        <v>6.316363636363636</v>
      </c>
      <c r="U79">
        <v>-40</v>
      </c>
      <c r="V79" s="428">
        <v>78</v>
      </c>
      <c r="W79" s="420">
        <f t="shared" si="20"/>
        <v>13.274831584000001</v>
      </c>
      <c r="X79" s="420">
        <f t="shared" si="20"/>
        <v>7.069870446545455</v>
      </c>
      <c r="Z79" s="423" t="str">
        <f t="shared" si="30"/>
        <v>13,27</v>
      </c>
      <c r="AA79" s="423" t="str">
        <f t="shared" si="30"/>
        <v>7,07</v>
      </c>
      <c r="AC79" s="423" t="str">
        <f t="shared" si="17"/>
        <v>13,58</v>
      </c>
      <c r="AD79" s="423" t="str">
        <f t="shared" si="17"/>
        <v>7,23</v>
      </c>
      <c r="AF79" t="str">
        <f t="shared" si="21"/>
        <v>14,04</v>
      </c>
      <c r="AG79" t="str">
        <f t="shared" si="21"/>
        <v>7,48</v>
      </c>
      <c r="AI79" s="437" t="str">
        <f t="shared" si="22"/>
        <v>14,04</v>
      </c>
      <c r="AJ79" s="437" t="str">
        <f t="shared" si="23"/>
        <v>7,48</v>
      </c>
      <c r="AK79" s="428">
        <v>78</v>
      </c>
      <c r="AL79" t="str">
        <f t="shared" si="29"/>
        <v>14,50</v>
      </c>
      <c r="AM79" t="str">
        <f t="shared" si="24"/>
        <v>7,73</v>
      </c>
      <c r="AO79" s="19" t="str">
        <f t="shared" si="25"/>
        <v>14,85</v>
      </c>
      <c r="AP79" t="str">
        <f t="shared" si="26"/>
        <v>7,99</v>
      </c>
    </row>
    <row r="80" spans="1:42" ht="12.75">
      <c r="A80" s="424">
        <v>79</v>
      </c>
      <c r="B80" s="414" t="str">
        <f t="shared" si="18"/>
        <v>17,57</v>
      </c>
      <c r="C80" s="414" t="str">
        <f t="shared" si="19"/>
        <v>7,99</v>
      </c>
      <c r="D80" s="425" t="s">
        <v>361</v>
      </c>
      <c r="E80" s="844" t="s">
        <v>357</v>
      </c>
      <c r="F80" s="844"/>
      <c r="G80" s="844"/>
      <c r="H80" s="844"/>
      <c r="I80" s="844"/>
      <c r="J80" s="418">
        <v>10</v>
      </c>
      <c r="K80" s="426">
        <v>14.03</v>
      </c>
      <c r="L80" s="427">
        <v>5.79</v>
      </c>
      <c r="M80" s="418">
        <v>-45</v>
      </c>
      <c r="O80" s="420">
        <f t="shared" si="0"/>
        <v>12.754545454545452</v>
      </c>
      <c r="P80" s="420">
        <f t="shared" si="1"/>
        <v>10.527272727272727</v>
      </c>
      <c r="Q80" s="421"/>
      <c r="R80" s="19">
        <v>10</v>
      </c>
      <c r="S80" s="420">
        <f t="shared" si="27"/>
        <v>14.03</v>
      </c>
      <c r="T80" s="420">
        <f t="shared" si="28"/>
        <v>6.316363636363636</v>
      </c>
      <c r="U80">
        <v>-40</v>
      </c>
      <c r="V80" s="428">
        <v>79</v>
      </c>
      <c r="W80" s="420">
        <f t="shared" si="20"/>
        <v>15.703700432</v>
      </c>
      <c r="X80" s="420">
        <f t="shared" si="20"/>
        <v>7.069870446545455</v>
      </c>
      <c r="Z80" s="423" t="str">
        <f t="shared" si="30"/>
        <v>15,70</v>
      </c>
      <c r="AA80" s="423" t="str">
        <f t="shared" si="30"/>
        <v>7,07</v>
      </c>
      <c r="AC80" s="423" t="str">
        <f t="shared" si="17"/>
        <v>16,06</v>
      </c>
      <c r="AD80" s="423" t="str">
        <f t="shared" si="17"/>
        <v>7,23</v>
      </c>
      <c r="AF80" t="str">
        <f t="shared" si="21"/>
        <v>16,61</v>
      </c>
      <c r="AG80" t="str">
        <f t="shared" si="21"/>
        <v>7,48</v>
      </c>
      <c r="AI80" s="437" t="str">
        <f t="shared" si="22"/>
        <v>16,61</v>
      </c>
      <c r="AJ80" s="437" t="str">
        <f t="shared" si="23"/>
        <v>7,48</v>
      </c>
      <c r="AK80" s="428">
        <v>79</v>
      </c>
      <c r="AL80" t="str">
        <f t="shared" si="29"/>
        <v>17,16</v>
      </c>
      <c r="AM80" t="str">
        <f t="shared" si="24"/>
        <v>7,73</v>
      </c>
      <c r="AO80" s="19" t="str">
        <f t="shared" si="25"/>
        <v>17,57</v>
      </c>
      <c r="AP80" t="str">
        <f t="shared" si="26"/>
        <v>7,99</v>
      </c>
    </row>
    <row r="81" spans="1:42" ht="12.75">
      <c r="A81" s="424">
        <v>80</v>
      </c>
      <c r="B81" s="414" t="str">
        <f t="shared" si="18"/>
        <v>16,76</v>
      </c>
      <c r="C81" s="414" t="str">
        <f t="shared" si="19"/>
        <v>7,99</v>
      </c>
      <c r="D81" s="425" t="s">
        <v>361</v>
      </c>
      <c r="E81" s="844" t="s">
        <v>345</v>
      </c>
      <c r="F81" s="844"/>
      <c r="G81" s="844"/>
      <c r="H81" s="844"/>
      <c r="I81" s="844"/>
      <c r="J81" s="418">
        <v>5</v>
      </c>
      <c r="K81" s="426">
        <v>13.39</v>
      </c>
      <c r="L81" s="427">
        <v>5.79</v>
      </c>
      <c r="M81" s="418">
        <v>-45</v>
      </c>
      <c r="O81" s="420">
        <f t="shared" si="0"/>
        <v>12.752380952380953</v>
      </c>
      <c r="P81" s="420">
        <f t="shared" si="1"/>
        <v>10.527272727272727</v>
      </c>
      <c r="Q81" s="421"/>
      <c r="R81" s="19">
        <v>5</v>
      </c>
      <c r="S81" s="420">
        <f t="shared" si="27"/>
        <v>13.390000000000002</v>
      </c>
      <c r="T81" s="420">
        <f t="shared" si="28"/>
        <v>6.316363636363636</v>
      </c>
      <c r="U81">
        <v>-40</v>
      </c>
      <c r="V81" s="428">
        <v>80</v>
      </c>
      <c r="W81" s="420">
        <f t="shared" si="20"/>
        <v>14.987352016000003</v>
      </c>
      <c r="X81" s="420">
        <f t="shared" si="20"/>
        <v>7.069870446545455</v>
      </c>
      <c r="Z81" s="423" t="str">
        <f t="shared" si="30"/>
        <v>14,99</v>
      </c>
      <c r="AA81" s="423" t="str">
        <f t="shared" si="30"/>
        <v>7,07</v>
      </c>
      <c r="AC81" s="423" t="str">
        <f t="shared" si="17"/>
        <v>15,33</v>
      </c>
      <c r="AD81" s="423" t="str">
        <f t="shared" si="17"/>
        <v>7,23</v>
      </c>
      <c r="AF81" t="str">
        <f t="shared" si="21"/>
        <v>15,85</v>
      </c>
      <c r="AG81" t="str">
        <f t="shared" si="21"/>
        <v>7,48</v>
      </c>
      <c r="AI81" s="437" t="str">
        <f t="shared" si="22"/>
        <v>15,85</v>
      </c>
      <c r="AJ81" s="437" t="str">
        <f t="shared" si="23"/>
        <v>7,48</v>
      </c>
      <c r="AK81" s="428">
        <v>80</v>
      </c>
      <c r="AL81" t="str">
        <f t="shared" si="29"/>
        <v>16,37</v>
      </c>
      <c r="AM81" t="str">
        <f t="shared" si="24"/>
        <v>7,73</v>
      </c>
      <c r="AO81" s="19" t="str">
        <f t="shared" si="25"/>
        <v>16,76</v>
      </c>
      <c r="AP81" t="str">
        <f t="shared" si="26"/>
        <v>7,99</v>
      </c>
    </row>
    <row r="82" spans="1:42" ht="12.75">
      <c r="A82" s="424">
        <v>81</v>
      </c>
      <c r="B82" s="414" t="str">
        <f t="shared" si="18"/>
        <v>13,66</v>
      </c>
      <c r="C82" s="414" t="str">
        <f t="shared" si="19"/>
        <v>7,18</v>
      </c>
      <c r="D82" s="425" t="s">
        <v>361</v>
      </c>
      <c r="E82" s="844" t="s">
        <v>346</v>
      </c>
      <c r="F82" s="844"/>
      <c r="G82" s="844"/>
      <c r="H82" s="844"/>
      <c r="I82" s="844"/>
      <c r="J82" s="418">
        <v>-5</v>
      </c>
      <c r="K82" s="426">
        <v>10.91</v>
      </c>
      <c r="L82" s="427">
        <v>5.21</v>
      </c>
      <c r="M82" s="418">
        <v>-45</v>
      </c>
      <c r="O82" s="420">
        <f t="shared" si="0"/>
        <v>11.48421052631579</v>
      </c>
      <c r="P82" s="420">
        <f t="shared" si="1"/>
        <v>9.472727272727273</v>
      </c>
      <c r="Q82" s="421"/>
      <c r="R82" s="19">
        <v>-5</v>
      </c>
      <c r="S82" s="420">
        <f t="shared" si="27"/>
        <v>10.91</v>
      </c>
      <c r="T82" s="420">
        <f t="shared" si="28"/>
        <v>5.683636363636364</v>
      </c>
      <c r="U82">
        <v>-40</v>
      </c>
      <c r="V82" s="428">
        <v>81</v>
      </c>
      <c r="W82" s="420">
        <f t="shared" si="20"/>
        <v>12.211501904</v>
      </c>
      <c r="X82" s="420">
        <f t="shared" si="20"/>
        <v>6.361662353454546</v>
      </c>
      <c r="Z82" s="423" t="str">
        <f t="shared" si="30"/>
        <v>12,21</v>
      </c>
      <c r="AA82" s="423" t="str">
        <f t="shared" si="30"/>
        <v>6,36</v>
      </c>
      <c r="AC82" s="423" t="str">
        <f t="shared" si="17"/>
        <v>12,49</v>
      </c>
      <c r="AD82" s="423" t="str">
        <f t="shared" si="17"/>
        <v>6,51</v>
      </c>
      <c r="AF82" t="str">
        <f t="shared" si="21"/>
        <v>12,91</v>
      </c>
      <c r="AG82" t="str">
        <f t="shared" si="21"/>
        <v>6,73</v>
      </c>
      <c r="AI82" s="437" t="str">
        <f t="shared" si="22"/>
        <v>12,91</v>
      </c>
      <c r="AJ82" s="437" t="str">
        <f t="shared" si="23"/>
        <v>6,73</v>
      </c>
      <c r="AK82" s="428">
        <v>81</v>
      </c>
      <c r="AL82" t="str">
        <f t="shared" si="29"/>
        <v>13,34</v>
      </c>
      <c r="AM82" t="str">
        <f t="shared" si="24"/>
        <v>6,95</v>
      </c>
      <c r="AO82" s="19" t="str">
        <f t="shared" si="25"/>
        <v>13,66</v>
      </c>
      <c r="AP82" t="str">
        <f t="shared" si="26"/>
        <v>7,18</v>
      </c>
    </row>
    <row r="83" spans="1:42" ht="12.75">
      <c r="A83" s="424">
        <v>82</v>
      </c>
      <c r="B83" s="414" t="str">
        <f t="shared" si="18"/>
        <v>16,53</v>
      </c>
      <c r="C83" s="414" t="str">
        <f t="shared" si="19"/>
        <v>7,18</v>
      </c>
      <c r="D83" s="425" t="s">
        <v>361</v>
      </c>
      <c r="E83" s="844" t="s">
        <v>358</v>
      </c>
      <c r="F83" s="844"/>
      <c r="G83" s="844"/>
      <c r="H83" s="844"/>
      <c r="I83" s="844"/>
      <c r="J83" s="418">
        <v>15</v>
      </c>
      <c r="K83" s="426">
        <v>13.2</v>
      </c>
      <c r="L83" s="427">
        <v>5.21</v>
      </c>
      <c r="M83" s="418">
        <v>-45</v>
      </c>
      <c r="O83" s="420">
        <f t="shared" si="0"/>
        <v>11.478260869565217</v>
      </c>
      <c r="P83" s="420">
        <f t="shared" si="1"/>
        <v>9.472727272727273</v>
      </c>
      <c r="Q83" s="421"/>
      <c r="R83" s="19">
        <v>15</v>
      </c>
      <c r="S83" s="420">
        <f t="shared" si="27"/>
        <v>13.199999999999998</v>
      </c>
      <c r="T83" s="420">
        <f t="shared" si="28"/>
        <v>5.683636363636364</v>
      </c>
      <c r="U83">
        <v>-40</v>
      </c>
      <c r="V83" s="428">
        <v>82</v>
      </c>
      <c r="W83" s="420">
        <f t="shared" si="20"/>
        <v>14.774686079999999</v>
      </c>
      <c r="X83" s="420">
        <f t="shared" si="20"/>
        <v>6.361662353454546</v>
      </c>
      <c r="Z83" s="423" t="str">
        <f t="shared" si="30"/>
        <v>14,77</v>
      </c>
      <c r="AA83" s="423" t="str">
        <f t="shared" si="30"/>
        <v>6,36</v>
      </c>
      <c r="AC83" s="423" t="str">
        <f aca="true" t="shared" si="31" ref="AC83:AD138">FIXED(Z83*1.023,2)</f>
        <v>15,11</v>
      </c>
      <c r="AD83" s="423" t="str">
        <f t="shared" si="31"/>
        <v>6,51</v>
      </c>
      <c r="AF83" t="str">
        <f t="shared" si="21"/>
        <v>15,62</v>
      </c>
      <c r="AG83" t="str">
        <f t="shared" si="21"/>
        <v>6,73</v>
      </c>
      <c r="AI83" s="437" t="str">
        <f t="shared" si="22"/>
        <v>15,62</v>
      </c>
      <c r="AJ83" s="437" t="str">
        <f t="shared" si="23"/>
        <v>6,73</v>
      </c>
      <c r="AK83" s="428">
        <v>82</v>
      </c>
      <c r="AL83" t="str">
        <f t="shared" si="29"/>
        <v>16,14</v>
      </c>
      <c r="AM83" t="str">
        <f t="shared" si="24"/>
        <v>6,95</v>
      </c>
      <c r="AO83" s="19" t="str">
        <f t="shared" si="25"/>
        <v>16,53</v>
      </c>
      <c r="AP83" t="str">
        <f t="shared" si="26"/>
        <v>7,18</v>
      </c>
    </row>
    <row r="84" spans="1:42" ht="12.75">
      <c r="A84" s="424">
        <v>83</v>
      </c>
      <c r="B84" s="414" t="str">
        <f t="shared" si="18"/>
        <v>15,82</v>
      </c>
      <c r="C84" s="414" t="str">
        <f t="shared" si="19"/>
        <v>7,18</v>
      </c>
      <c r="D84" s="425" t="s">
        <v>361</v>
      </c>
      <c r="E84" s="844" t="s">
        <v>348</v>
      </c>
      <c r="F84" s="844"/>
      <c r="G84" s="844"/>
      <c r="H84" s="844"/>
      <c r="I84" s="844"/>
      <c r="J84" s="418">
        <v>10</v>
      </c>
      <c r="K84" s="426">
        <v>12.63</v>
      </c>
      <c r="L84" s="427">
        <v>5.21</v>
      </c>
      <c r="M84" s="418">
        <v>-45</v>
      </c>
      <c r="O84" s="420">
        <f t="shared" si="0"/>
        <v>11.481818181818182</v>
      </c>
      <c r="P84" s="420">
        <f t="shared" si="1"/>
        <v>9.472727272727273</v>
      </c>
      <c r="Q84" s="421"/>
      <c r="R84" s="19">
        <v>10</v>
      </c>
      <c r="S84" s="420">
        <f t="shared" si="27"/>
        <v>12.63</v>
      </c>
      <c r="T84" s="420">
        <f t="shared" si="28"/>
        <v>5.683636363636364</v>
      </c>
      <c r="U84">
        <v>-40</v>
      </c>
      <c r="V84" s="428">
        <v>83</v>
      </c>
      <c r="W84" s="420">
        <f t="shared" si="20"/>
        <v>14.136688272</v>
      </c>
      <c r="X84" s="420">
        <f t="shared" si="20"/>
        <v>6.361662353454546</v>
      </c>
      <c r="Z84" s="423" t="str">
        <f t="shared" si="30"/>
        <v>14,14</v>
      </c>
      <c r="AA84" s="423" t="str">
        <f t="shared" si="30"/>
        <v>6,36</v>
      </c>
      <c r="AC84" s="423" t="str">
        <f t="shared" si="31"/>
        <v>14,47</v>
      </c>
      <c r="AD84" s="423" t="str">
        <f t="shared" si="31"/>
        <v>6,51</v>
      </c>
      <c r="AF84" t="str">
        <f t="shared" si="21"/>
        <v>14,96</v>
      </c>
      <c r="AG84" t="str">
        <f t="shared" si="21"/>
        <v>6,73</v>
      </c>
      <c r="AI84" s="437" t="str">
        <f t="shared" si="22"/>
        <v>14,96</v>
      </c>
      <c r="AJ84" s="437" t="str">
        <f t="shared" si="23"/>
        <v>6,73</v>
      </c>
      <c r="AK84" s="428">
        <v>83</v>
      </c>
      <c r="AL84" t="str">
        <f t="shared" si="29"/>
        <v>15,45</v>
      </c>
      <c r="AM84" t="str">
        <f t="shared" si="24"/>
        <v>6,95</v>
      </c>
      <c r="AO84" s="19" t="str">
        <f t="shared" si="25"/>
        <v>15,82</v>
      </c>
      <c r="AP84" t="str">
        <f t="shared" si="26"/>
        <v>7,18</v>
      </c>
    </row>
    <row r="85" spans="1:42" ht="12.75">
      <c r="A85" s="424">
        <v>84</v>
      </c>
      <c r="B85" s="414" t="str">
        <f t="shared" si="18"/>
        <v>3,82</v>
      </c>
      <c r="C85" s="414" t="str">
        <f t="shared" si="19"/>
        <v>2,62</v>
      </c>
      <c r="D85" s="425" t="s">
        <v>362</v>
      </c>
      <c r="E85" s="417" t="s">
        <v>323</v>
      </c>
      <c r="F85" s="417"/>
      <c r="G85" s="417"/>
      <c r="H85" s="417"/>
      <c r="I85" s="417"/>
      <c r="J85" s="418">
        <v>-70</v>
      </c>
      <c r="K85" s="426">
        <v>1.02</v>
      </c>
      <c r="L85" s="427">
        <v>0.52</v>
      </c>
      <c r="M85" s="418">
        <v>-70</v>
      </c>
      <c r="O85" s="420">
        <f t="shared" si="0"/>
        <v>3.3999999999999995</v>
      </c>
      <c r="P85" s="420">
        <f t="shared" si="1"/>
        <v>1.7333333333333332</v>
      </c>
      <c r="Q85" s="421"/>
      <c r="R85" s="19">
        <v>-40</v>
      </c>
      <c r="S85" s="420">
        <f t="shared" si="27"/>
        <v>2.0399999999999996</v>
      </c>
      <c r="T85" s="420">
        <f t="shared" si="28"/>
        <v>1.0399999999999998</v>
      </c>
      <c r="U85">
        <v>-40</v>
      </c>
      <c r="V85" s="428">
        <v>84</v>
      </c>
      <c r="W85" s="420">
        <f t="shared" si="20"/>
        <v>2.2833605759999998</v>
      </c>
      <c r="X85" s="420">
        <f t="shared" si="20"/>
        <v>1.1640661759999997</v>
      </c>
      <c r="Z85" s="423" t="str">
        <f t="shared" si="30"/>
        <v>2,28</v>
      </c>
      <c r="AA85" s="423" t="str">
        <f t="shared" si="30"/>
        <v>1,16</v>
      </c>
      <c r="AC85" s="423" t="str">
        <f t="shared" si="31"/>
        <v>2,33</v>
      </c>
      <c r="AD85" s="423" t="str">
        <f t="shared" si="31"/>
        <v>1,19</v>
      </c>
      <c r="AF85" t="str">
        <f t="shared" si="21"/>
        <v>2,41</v>
      </c>
      <c r="AG85" t="str">
        <f t="shared" si="21"/>
        <v>1,23</v>
      </c>
      <c r="AI85" s="436">
        <v>3.61</v>
      </c>
      <c r="AJ85" s="436">
        <v>2.46</v>
      </c>
      <c r="AK85" s="428">
        <v>84</v>
      </c>
      <c r="AL85" t="str">
        <f t="shared" si="29"/>
        <v>3,73</v>
      </c>
      <c r="AM85" t="str">
        <f t="shared" si="24"/>
        <v>2,54</v>
      </c>
      <c r="AO85" s="19" t="str">
        <f t="shared" si="25"/>
        <v>3,82</v>
      </c>
      <c r="AP85" t="str">
        <f t="shared" si="26"/>
        <v>2,62</v>
      </c>
    </row>
    <row r="86" spans="1:42" ht="12.75">
      <c r="A86" s="424">
        <v>85</v>
      </c>
      <c r="B86" s="414" t="str">
        <f t="shared" si="18"/>
        <v>2,55</v>
      </c>
      <c r="C86" s="414" t="str">
        <f t="shared" si="19"/>
        <v>1,31</v>
      </c>
      <c r="D86" s="425" t="s">
        <v>362</v>
      </c>
      <c r="E86" s="844" t="s">
        <v>324</v>
      </c>
      <c r="F86" s="844"/>
      <c r="G86" s="844"/>
      <c r="H86" s="844"/>
      <c r="I86" s="844"/>
      <c r="J86" s="418">
        <v>-60</v>
      </c>
      <c r="K86" s="426">
        <v>1.36</v>
      </c>
      <c r="L86" s="427">
        <v>0.69</v>
      </c>
      <c r="M86" s="418">
        <v>-60</v>
      </c>
      <c r="O86" s="420">
        <f t="shared" si="0"/>
        <v>3.4</v>
      </c>
      <c r="P86" s="420">
        <f t="shared" si="1"/>
        <v>1.7249999999999999</v>
      </c>
      <c r="Q86" s="421"/>
      <c r="R86" s="19">
        <v>-40</v>
      </c>
      <c r="S86" s="420">
        <f t="shared" si="27"/>
        <v>2.04</v>
      </c>
      <c r="T86" s="420">
        <f t="shared" si="28"/>
        <v>1.035</v>
      </c>
      <c r="U86">
        <v>-40</v>
      </c>
      <c r="V86" s="428">
        <v>85</v>
      </c>
      <c r="W86" s="420">
        <f t="shared" si="20"/>
        <v>2.283360576</v>
      </c>
      <c r="X86" s="420">
        <f t="shared" si="20"/>
        <v>1.158469704</v>
      </c>
      <c r="Z86" s="423" t="str">
        <f t="shared" si="30"/>
        <v>2,28</v>
      </c>
      <c r="AA86" s="423" t="str">
        <f t="shared" si="30"/>
        <v>1,16</v>
      </c>
      <c r="AC86" s="423" t="str">
        <f t="shared" si="31"/>
        <v>2,33</v>
      </c>
      <c r="AD86" s="423" t="str">
        <f t="shared" si="31"/>
        <v>1,19</v>
      </c>
      <c r="AF86" t="str">
        <f t="shared" si="21"/>
        <v>2,41</v>
      </c>
      <c r="AG86" t="str">
        <f t="shared" si="21"/>
        <v>1,23</v>
      </c>
      <c r="AI86" s="437" t="str">
        <f t="shared" si="22"/>
        <v>2,41</v>
      </c>
      <c r="AJ86" s="437" t="str">
        <f t="shared" si="23"/>
        <v>1,23</v>
      </c>
      <c r="AK86" s="428">
        <v>85</v>
      </c>
      <c r="AL86" t="str">
        <f t="shared" si="29"/>
        <v>2,49</v>
      </c>
      <c r="AM86" t="str">
        <f t="shared" si="24"/>
        <v>1,27</v>
      </c>
      <c r="AO86" s="19" t="str">
        <f t="shared" si="25"/>
        <v>2,55</v>
      </c>
      <c r="AP86" t="str">
        <f t="shared" si="26"/>
        <v>1,31</v>
      </c>
    </row>
    <row r="87" spans="1:42" ht="12.75">
      <c r="A87" s="424">
        <v>86</v>
      </c>
      <c r="B87" s="414" t="str">
        <f t="shared" si="18"/>
        <v>2,55</v>
      </c>
      <c r="C87" s="414" t="str">
        <f t="shared" si="19"/>
        <v>1,31</v>
      </c>
      <c r="D87" s="425" t="s">
        <v>362</v>
      </c>
      <c r="E87" s="844" t="s">
        <v>351</v>
      </c>
      <c r="F87" s="844"/>
      <c r="G87" s="844"/>
      <c r="H87" s="844"/>
      <c r="I87" s="844"/>
      <c r="J87" s="418">
        <v>-50</v>
      </c>
      <c r="K87" s="426">
        <v>1.7</v>
      </c>
      <c r="L87" s="427">
        <v>0.86</v>
      </c>
      <c r="M87" s="418">
        <v>-50</v>
      </c>
      <c r="O87" s="420">
        <f t="shared" si="0"/>
        <v>3.4</v>
      </c>
      <c r="P87" s="420">
        <f t="shared" si="1"/>
        <v>1.72</v>
      </c>
      <c r="Q87" s="421"/>
      <c r="R87" s="19">
        <v>-40</v>
      </c>
      <c r="S87" s="420">
        <f t="shared" si="27"/>
        <v>2.04</v>
      </c>
      <c r="T87" s="420">
        <f t="shared" si="28"/>
        <v>1.032</v>
      </c>
      <c r="U87">
        <v>-40</v>
      </c>
      <c r="V87" s="428">
        <v>86</v>
      </c>
      <c r="W87" s="420">
        <f t="shared" si="20"/>
        <v>2.283360576</v>
      </c>
      <c r="X87" s="420">
        <f t="shared" si="20"/>
        <v>1.1551118208000002</v>
      </c>
      <c r="Z87" s="423" t="str">
        <f t="shared" si="30"/>
        <v>2,28</v>
      </c>
      <c r="AA87" s="423" t="str">
        <f t="shared" si="30"/>
        <v>1,16</v>
      </c>
      <c r="AC87" s="423" t="str">
        <f t="shared" si="31"/>
        <v>2,33</v>
      </c>
      <c r="AD87" s="423" t="str">
        <f t="shared" si="31"/>
        <v>1,19</v>
      </c>
      <c r="AF87" t="str">
        <f t="shared" si="21"/>
        <v>2,41</v>
      </c>
      <c r="AG87" t="str">
        <f t="shared" si="21"/>
        <v>1,23</v>
      </c>
      <c r="AI87" s="437" t="str">
        <f t="shared" si="22"/>
        <v>2,41</v>
      </c>
      <c r="AJ87" s="437" t="str">
        <f t="shared" si="23"/>
        <v>1,23</v>
      </c>
      <c r="AK87" s="428">
        <v>86</v>
      </c>
      <c r="AL87" t="str">
        <f t="shared" si="29"/>
        <v>2,49</v>
      </c>
      <c r="AM87" t="str">
        <f t="shared" si="24"/>
        <v>1,27</v>
      </c>
      <c r="AO87" s="19" t="str">
        <f t="shared" si="25"/>
        <v>2,55</v>
      </c>
      <c r="AP87" t="str">
        <f t="shared" si="26"/>
        <v>1,31</v>
      </c>
    </row>
    <row r="88" spans="1:42" ht="12.75">
      <c r="A88" s="424">
        <v>87</v>
      </c>
      <c r="B88" s="414" t="str">
        <f t="shared" si="18"/>
        <v>2,55</v>
      </c>
      <c r="C88" s="414" t="str">
        <f t="shared" si="19"/>
        <v>1,31</v>
      </c>
      <c r="D88" s="425" t="s">
        <v>362</v>
      </c>
      <c r="E88" s="844" t="s">
        <v>326</v>
      </c>
      <c r="F88" s="844"/>
      <c r="G88" s="844"/>
      <c r="H88" s="844"/>
      <c r="I88" s="844"/>
      <c r="J88" s="418">
        <v>-50</v>
      </c>
      <c r="K88" s="426">
        <v>1.7</v>
      </c>
      <c r="L88" s="427">
        <v>0.69</v>
      </c>
      <c r="M88" s="418">
        <v>-60</v>
      </c>
      <c r="O88" s="420">
        <f t="shared" si="0"/>
        <v>3.4</v>
      </c>
      <c r="P88" s="420">
        <f t="shared" si="1"/>
        <v>1.7249999999999999</v>
      </c>
      <c r="Q88" s="421"/>
      <c r="R88" s="19">
        <v>-40</v>
      </c>
      <c r="S88" s="420">
        <f t="shared" si="27"/>
        <v>2.04</v>
      </c>
      <c r="T88" s="420">
        <f t="shared" si="28"/>
        <v>1.035</v>
      </c>
      <c r="U88">
        <v>-40</v>
      </c>
      <c r="V88" s="428">
        <v>87</v>
      </c>
      <c r="W88" s="420">
        <f t="shared" si="20"/>
        <v>2.283360576</v>
      </c>
      <c r="X88" s="420">
        <f t="shared" si="20"/>
        <v>1.158469704</v>
      </c>
      <c r="Z88" s="423" t="str">
        <f t="shared" si="30"/>
        <v>2,28</v>
      </c>
      <c r="AA88" s="423" t="str">
        <f t="shared" si="30"/>
        <v>1,16</v>
      </c>
      <c r="AC88" s="423" t="str">
        <f t="shared" si="31"/>
        <v>2,33</v>
      </c>
      <c r="AD88" s="423" t="str">
        <f t="shared" si="31"/>
        <v>1,19</v>
      </c>
      <c r="AF88" t="str">
        <f t="shared" si="21"/>
        <v>2,41</v>
      </c>
      <c r="AG88" t="str">
        <f t="shared" si="21"/>
        <v>1,23</v>
      </c>
      <c r="AI88" s="437" t="str">
        <f t="shared" si="22"/>
        <v>2,41</v>
      </c>
      <c r="AJ88" s="437" t="str">
        <f t="shared" si="23"/>
        <v>1,23</v>
      </c>
      <c r="AK88" s="428">
        <v>87</v>
      </c>
      <c r="AL88" t="str">
        <f t="shared" si="29"/>
        <v>2,49</v>
      </c>
      <c r="AM88" t="str">
        <f t="shared" si="24"/>
        <v>1,27</v>
      </c>
      <c r="AO88" s="19" t="str">
        <f t="shared" si="25"/>
        <v>2,55</v>
      </c>
      <c r="AP88" t="str">
        <f t="shared" si="26"/>
        <v>1,31</v>
      </c>
    </row>
    <row r="89" spans="1:42" ht="12.75">
      <c r="A89" s="424">
        <v>88</v>
      </c>
      <c r="B89" s="414" t="str">
        <f t="shared" si="18"/>
        <v>8,46</v>
      </c>
      <c r="C89" s="414" t="str">
        <f t="shared" si="19"/>
        <v>5,34</v>
      </c>
      <c r="D89" s="425" t="s">
        <v>362</v>
      </c>
      <c r="E89" s="844" t="s">
        <v>352</v>
      </c>
      <c r="F89" s="844"/>
      <c r="G89" s="844"/>
      <c r="H89" s="844"/>
      <c r="I89" s="844"/>
      <c r="J89" s="418">
        <v>-45</v>
      </c>
      <c r="K89" s="426">
        <v>1.88</v>
      </c>
      <c r="L89" s="427">
        <v>1.04</v>
      </c>
      <c r="M89" s="418">
        <v>-40</v>
      </c>
      <c r="O89" s="420">
        <f t="shared" si="0"/>
        <v>3.4181818181818175</v>
      </c>
      <c r="P89" s="420">
        <f t="shared" si="1"/>
        <v>1.7333333333333334</v>
      </c>
      <c r="Q89" s="421"/>
      <c r="R89" s="19">
        <v>-40</v>
      </c>
      <c r="S89" s="420">
        <f t="shared" si="27"/>
        <v>2.0509090909090903</v>
      </c>
      <c r="T89" s="420">
        <f t="shared" si="28"/>
        <v>1.04</v>
      </c>
      <c r="U89">
        <v>-40</v>
      </c>
      <c r="V89" s="428">
        <v>88</v>
      </c>
      <c r="W89" s="420">
        <f t="shared" si="20"/>
        <v>2.295571060363636</v>
      </c>
      <c r="X89" s="420">
        <f t="shared" si="20"/>
        <v>1.1640661760000002</v>
      </c>
      <c r="Z89" s="423" t="str">
        <f t="shared" si="30"/>
        <v>2,30</v>
      </c>
      <c r="AA89" s="423" t="str">
        <f t="shared" si="30"/>
        <v>1,16</v>
      </c>
      <c r="AC89" s="423" t="str">
        <f t="shared" si="31"/>
        <v>2,35</v>
      </c>
      <c r="AD89" s="423" t="str">
        <f t="shared" si="31"/>
        <v>1,19</v>
      </c>
      <c r="AF89" t="str">
        <f t="shared" si="21"/>
        <v>2,43</v>
      </c>
      <c r="AG89" t="str">
        <f t="shared" si="21"/>
        <v>1,23</v>
      </c>
      <c r="AI89" s="436">
        <v>8</v>
      </c>
      <c r="AJ89" s="436">
        <v>5</v>
      </c>
      <c r="AK89" s="428">
        <v>88</v>
      </c>
      <c r="AL89" t="str">
        <f t="shared" si="29"/>
        <v>8,26</v>
      </c>
      <c r="AM89" t="str">
        <f t="shared" si="24"/>
        <v>5,17</v>
      </c>
      <c r="AO89" s="19" t="str">
        <f t="shared" si="25"/>
        <v>8,46</v>
      </c>
      <c r="AP89" t="str">
        <f t="shared" si="26"/>
        <v>5,34</v>
      </c>
    </row>
    <row r="90" spans="1:42" ht="12.75">
      <c r="A90" s="424">
        <v>89</v>
      </c>
      <c r="B90" s="414" t="str">
        <f t="shared" si="18"/>
        <v>8,46</v>
      </c>
      <c r="C90" s="414" t="str">
        <f t="shared" si="19"/>
        <v>5,34</v>
      </c>
      <c r="D90" s="425" t="s">
        <v>362</v>
      </c>
      <c r="E90" s="844" t="s">
        <v>353</v>
      </c>
      <c r="F90" s="844"/>
      <c r="G90" s="844"/>
      <c r="H90" s="844"/>
      <c r="I90" s="844"/>
      <c r="J90" s="418">
        <v>-40</v>
      </c>
      <c r="K90" s="426">
        <v>2.05</v>
      </c>
      <c r="L90" s="427">
        <v>1.21</v>
      </c>
      <c r="M90" s="418">
        <v>30</v>
      </c>
      <c r="O90" s="420">
        <f t="shared" si="0"/>
        <v>3.4166666666666665</v>
      </c>
      <c r="P90" s="420">
        <f t="shared" si="1"/>
        <v>0.9307692307692307</v>
      </c>
      <c r="Q90" s="421"/>
      <c r="R90" s="19">
        <v>-40</v>
      </c>
      <c r="S90" s="420">
        <f t="shared" si="27"/>
        <v>2.05</v>
      </c>
      <c r="T90" s="420">
        <f t="shared" si="28"/>
        <v>1.21</v>
      </c>
      <c r="U90">
        <v>30</v>
      </c>
      <c r="V90" s="428">
        <v>89</v>
      </c>
      <c r="W90" s="420">
        <f t="shared" si="20"/>
        <v>2.29455352</v>
      </c>
      <c r="X90" s="420">
        <f t="shared" si="20"/>
        <v>1.354346224</v>
      </c>
      <c r="Z90" s="423" t="str">
        <f t="shared" si="30"/>
        <v>2,29</v>
      </c>
      <c r="AA90" s="423" t="str">
        <f t="shared" si="30"/>
        <v>1,35</v>
      </c>
      <c r="AC90" s="423" t="str">
        <f t="shared" si="31"/>
        <v>2,34</v>
      </c>
      <c r="AD90" s="423" t="str">
        <f t="shared" si="31"/>
        <v>1,38</v>
      </c>
      <c r="AF90" t="str">
        <f t="shared" si="21"/>
        <v>2,42</v>
      </c>
      <c r="AG90" t="str">
        <f t="shared" si="21"/>
        <v>1,43</v>
      </c>
      <c r="AI90" s="436">
        <v>8</v>
      </c>
      <c r="AJ90" s="436">
        <v>5</v>
      </c>
      <c r="AK90" s="428">
        <v>89</v>
      </c>
      <c r="AL90" t="str">
        <f t="shared" si="29"/>
        <v>8,26</v>
      </c>
      <c r="AM90" t="str">
        <f t="shared" si="24"/>
        <v>5,17</v>
      </c>
      <c r="AO90" s="19" t="str">
        <f t="shared" si="25"/>
        <v>8,46</v>
      </c>
      <c r="AP90" t="str">
        <f t="shared" si="26"/>
        <v>5,34</v>
      </c>
    </row>
    <row r="91" spans="1:42" ht="12.75">
      <c r="A91" s="424">
        <v>90</v>
      </c>
      <c r="B91" s="414" t="str">
        <f t="shared" si="18"/>
        <v>3,82</v>
      </c>
      <c r="C91" s="414" t="str">
        <f t="shared" si="19"/>
        <v>2,62</v>
      </c>
      <c r="D91" s="425" t="s">
        <v>362</v>
      </c>
      <c r="E91" s="844" t="s">
        <v>328</v>
      </c>
      <c r="F91" s="844"/>
      <c r="G91" s="844"/>
      <c r="H91" s="844"/>
      <c r="I91" s="844"/>
      <c r="J91" s="418">
        <v>-70</v>
      </c>
      <c r="K91" s="426">
        <v>1.02</v>
      </c>
      <c r="L91" s="427">
        <v>0.52</v>
      </c>
      <c r="M91" s="418">
        <v>-70</v>
      </c>
      <c r="O91" s="420">
        <f t="shared" si="0"/>
        <v>3.3999999999999995</v>
      </c>
      <c r="P91" s="420">
        <f t="shared" si="1"/>
        <v>1.7333333333333332</v>
      </c>
      <c r="Q91" s="421"/>
      <c r="R91" s="19">
        <v>-40</v>
      </c>
      <c r="S91" s="420">
        <f t="shared" si="27"/>
        <v>2.0399999999999996</v>
      </c>
      <c r="T91" s="420">
        <f t="shared" si="28"/>
        <v>1.0399999999999998</v>
      </c>
      <c r="U91">
        <v>-40</v>
      </c>
      <c r="V91" s="428">
        <v>90</v>
      </c>
      <c r="W91" s="420">
        <f t="shared" si="20"/>
        <v>2.2833605759999998</v>
      </c>
      <c r="X91" s="420">
        <f t="shared" si="20"/>
        <v>1.1640661759999997</v>
      </c>
      <c r="Z91" s="423" t="str">
        <f t="shared" si="30"/>
        <v>2,28</v>
      </c>
      <c r="AA91" s="423" t="str">
        <f t="shared" si="30"/>
        <v>1,16</v>
      </c>
      <c r="AC91" s="423" t="str">
        <f t="shared" si="31"/>
        <v>2,33</v>
      </c>
      <c r="AD91" s="423" t="str">
        <f t="shared" si="31"/>
        <v>1,19</v>
      </c>
      <c r="AF91" t="str">
        <f t="shared" si="21"/>
        <v>2,41</v>
      </c>
      <c r="AG91" t="str">
        <f t="shared" si="21"/>
        <v>1,23</v>
      </c>
      <c r="AI91" s="436">
        <v>3.61</v>
      </c>
      <c r="AJ91" s="436">
        <v>2.46</v>
      </c>
      <c r="AK91" s="428">
        <v>90</v>
      </c>
      <c r="AL91" t="str">
        <f t="shared" si="29"/>
        <v>3,73</v>
      </c>
      <c r="AM91" t="str">
        <f t="shared" si="24"/>
        <v>2,54</v>
      </c>
      <c r="AO91" s="19" t="str">
        <f t="shared" si="25"/>
        <v>3,82</v>
      </c>
      <c r="AP91" t="str">
        <f t="shared" si="26"/>
        <v>2,62</v>
      </c>
    </row>
    <row r="92" spans="1:42" ht="12.75">
      <c r="A92" s="424">
        <v>91</v>
      </c>
      <c r="B92" s="414" t="str">
        <f t="shared" si="18"/>
        <v>3,43</v>
      </c>
      <c r="C92" s="414" t="str">
        <f t="shared" si="19"/>
        <v>1,64</v>
      </c>
      <c r="D92" s="425" t="s">
        <v>362</v>
      </c>
      <c r="E92" s="844" t="s">
        <v>329</v>
      </c>
      <c r="F92" s="844"/>
      <c r="G92" s="844"/>
      <c r="H92" s="844"/>
      <c r="I92" s="844"/>
      <c r="J92" s="418">
        <v>-20</v>
      </c>
      <c r="K92" s="426">
        <v>2.73</v>
      </c>
      <c r="L92" s="427">
        <v>1.3</v>
      </c>
      <c r="M92" s="418">
        <v>-25</v>
      </c>
      <c r="O92" s="420">
        <f t="shared" si="0"/>
        <v>3.4124999999999996</v>
      </c>
      <c r="P92" s="420">
        <f t="shared" si="1"/>
        <v>1.7333333333333334</v>
      </c>
      <c r="Q92" s="421"/>
      <c r="R92" s="19">
        <v>-20</v>
      </c>
      <c r="S92" s="420">
        <f t="shared" si="27"/>
        <v>2.73</v>
      </c>
      <c r="T92" s="420">
        <f t="shared" si="28"/>
        <v>1.3</v>
      </c>
      <c r="U92">
        <v>-25</v>
      </c>
      <c r="V92" s="428">
        <v>91</v>
      </c>
      <c r="W92" s="420">
        <f t="shared" si="20"/>
        <v>3.0556737120000004</v>
      </c>
      <c r="X92" s="420">
        <f t="shared" si="20"/>
        <v>1.45508272</v>
      </c>
      <c r="Z92" s="423" t="str">
        <f t="shared" si="30"/>
        <v>3,06</v>
      </c>
      <c r="AA92" s="423" t="str">
        <f t="shared" si="30"/>
        <v>1,46</v>
      </c>
      <c r="AC92" s="423" t="str">
        <f t="shared" si="31"/>
        <v>3,13</v>
      </c>
      <c r="AD92" s="423" t="str">
        <f t="shared" si="31"/>
        <v>1,49</v>
      </c>
      <c r="AF92" t="str">
        <f t="shared" si="21"/>
        <v>3,24</v>
      </c>
      <c r="AG92" t="str">
        <f t="shared" si="21"/>
        <v>1,54</v>
      </c>
      <c r="AI92" s="437" t="str">
        <f t="shared" si="22"/>
        <v>3,24</v>
      </c>
      <c r="AJ92" s="437" t="str">
        <f t="shared" si="23"/>
        <v>1,54</v>
      </c>
      <c r="AK92" s="428">
        <v>91</v>
      </c>
      <c r="AL92" t="str">
        <f t="shared" si="29"/>
        <v>3,35</v>
      </c>
      <c r="AM92" t="str">
        <f t="shared" si="24"/>
        <v>1,59</v>
      </c>
      <c r="AO92" s="19" t="str">
        <f t="shared" si="25"/>
        <v>3,43</v>
      </c>
      <c r="AP92" t="str">
        <f t="shared" si="26"/>
        <v>1,64</v>
      </c>
    </row>
    <row r="93" spans="1:42" ht="12.75">
      <c r="A93" s="424">
        <v>92</v>
      </c>
      <c r="B93" s="414" t="str">
        <f t="shared" si="18"/>
        <v>4,49</v>
      </c>
      <c r="C93" s="414" t="str">
        <f t="shared" si="19"/>
        <v>1,87</v>
      </c>
      <c r="D93" s="425" t="s">
        <v>362</v>
      </c>
      <c r="E93" s="844" t="s">
        <v>354</v>
      </c>
      <c r="F93" s="844"/>
      <c r="G93" s="844"/>
      <c r="H93" s="844"/>
      <c r="I93" s="844"/>
      <c r="J93" s="418">
        <v>5</v>
      </c>
      <c r="K93" s="426">
        <v>3.58</v>
      </c>
      <c r="L93" s="427">
        <v>1.47</v>
      </c>
      <c r="M93" s="418">
        <v>-15</v>
      </c>
      <c r="O93" s="420">
        <f t="shared" si="0"/>
        <v>3.4095238095238094</v>
      </c>
      <c r="P93" s="420">
        <f t="shared" si="1"/>
        <v>1.7294117647058824</v>
      </c>
      <c r="Q93" s="421"/>
      <c r="R93" s="19">
        <v>5</v>
      </c>
      <c r="S93" s="420">
        <f t="shared" si="27"/>
        <v>3.58</v>
      </c>
      <c r="T93" s="420">
        <f t="shared" si="28"/>
        <v>1.47</v>
      </c>
      <c r="U93">
        <v>-15</v>
      </c>
      <c r="V93" s="428">
        <v>92</v>
      </c>
      <c r="W93" s="420">
        <f t="shared" si="20"/>
        <v>4.007073952000001</v>
      </c>
      <c r="X93" s="420">
        <f t="shared" si="20"/>
        <v>1.645362768</v>
      </c>
      <c r="Z93" s="423" t="str">
        <f t="shared" si="30"/>
        <v>4,01</v>
      </c>
      <c r="AA93" s="423" t="str">
        <f t="shared" si="30"/>
        <v>1,65</v>
      </c>
      <c r="AC93" s="423" t="str">
        <f t="shared" si="31"/>
        <v>4,10</v>
      </c>
      <c r="AD93" s="423" t="str">
        <f t="shared" si="31"/>
        <v>1,69</v>
      </c>
      <c r="AF93" t="str">
        <f t="shared" si="21"/>
        <v>4,24</v>
      </c>
      <c r="AG93" t="str">
        <f t="shared" si="21"/>
        <v>1,75</v>
      </c>
      <c r="AI93" s="437" t="str">
        <f t="shared" si="22"/>
        <v>4,24</v>
      </c>
      <c r="AJ93" s="437" t="str">
        <f t="shared" si="23"/>
        <v>1,75</v>
      </c>
      <c r="AK93" s="428">
        <v>92</v>
      </c>
      <c r="AL93" t="str">
        <f t="shared" si="29"/>
        <v>4,38</v>
      </c>
      <c r="AM93" t="str">
        <f t="shared" si="24"/>
        <v>1,81</v>
      </c>
      <c r="AO93" s="19" t="str">
        <f t="shared" si="25"/>
        <v>4,49</v>
      </c>
      <c r="AP93" t="str">
        <f t="shared" si="26"/>
        <v>1,87</v>
      </c>
    </row>
    <row r="94" spans="1:42" ht="12.75">
      <c r="A94" s="424">
        <v>93</v>
      </c>
      <c r="B94" s="414" t="str">
        <f t="shared" si="18"/>
        <v>4,49</v>
      </c>
      <c r="C94" s="414" t="str">
        <f t="shared" si="19"/>
        <v>1,64</v>
      </c>
      <c r="D94" s="425" t="s">
        <v>362</v>
      </c>
      <c r="E94" s="844" t="s">
        <v>331</v>
      </c>
      <c r="F94" s="844"/>
      <c r="G94" s="844"/>
      <c r="H94" s="844"/>
      <c r="I94" s="844"/>
      <c r="J94" s="418">
        <v>5</v>
      </c>
      <c r="K94" s="426">
        <v>3.58</v>
      </c>
      <c r="L94" s="427">
        <v>1.3</v>
      </c>
      <c r="M94" s="418">
        <v>-25</v>
      </c>
      <c r="O94" s="420">
        <f t="shared" si="0"/>
        <v>3.4095238095238094</v>
      </c>
      <c r="P94" s="420">
        <f t="shared" si="1"/>
        <v>1.7333333333333334</v>
      </c>
      <c r="Q94" s="421"/>
      <c r="R94" s="19">
        <v>5</v>
      </c>
      <c r="S94" s="420">
        <f t="shared" si="27"/>
        <v>3.58</v>
      </c>
      <c r="T94" s="420">
        <f t="shared" si="28"/>
        <v>1.3</v>
      </c>
      <c r="U94">
        <v>-25</v>
      </c>
      <c r="V94" s="428">
        <v>93</v>
      </c>
      <c r="W94" s="420">
        <f t="shared" si="20"/>
        <v>4.007073952000001</v>
      </c>
      <c r="X94" s="420">
        <f t="shared" si="20"/>
        <v>1.45508272</v>
      </c>
      <c r="Z94" s="423" t="str">
        <f t="shared" si="30"/>
        <v>4,01</v>
      </c>
      <c r="AA94" s="423" t="str">
        <f t="shared" si="30"/>
        <v>1,46</v>
      </c>
      <c r="AC94" s="423" t="str">
        <f t="shared" si="31"/>
        <v>4,10</v>
      </c>
      <c r="AD94" s="423" t="str">
        <f t="shared" si="31"/>
        <v>1,49</v>
      </c>
      <c r="AF94" t="str">
        <f t="shared" si="21"/>
        <v>4,24</v>
      </c>
      <c r="AG94" t="str">
        <f t="shared" si="21"/>
        <v>1,54</v>
      </c>
      <c r="AI94" s="437" t="str">
        <f t="shared" si="22"/>
        <v>4,24</v>
      </c>
      <c r="AJ94" s="437" t="str">
        <f t="shared" si="23"/>
        <v>1,54</v>
      </c>
      <c r="AK94" s="428">
        <v>93</v>
      </c>
      <c r="AL94" t="str">
        <f t="shared" si="29"/>
        <v>4,38</v>
      </c>
      <c r="AM94" t="str">
        <f t="shared" si="24"/>
        <v>1,59</v>
      </c>
      <c r="AO94" s="19" t="str">
        <f t="shared" si="25"/>
        <v>4,49</v>
      </c>
      <c r="AP94" t="str">
        <f t="shared" si="26"/>
        <v>1,64</v>
      </c>
    </row>
    <row r="95" spans="1:42" ht="12.75">
      <c r="A95" s="424">
        <v>94</v>
      </c>
      <c r="B95" s="414" t="str">
        <f t="shared" si="18"/>
        <v>12,70</v>
      </c>
      <c r="C95" s="414" t="str">
        <f t="shared" si="19"/>
        <v>8,53</v>
      </c>
      <c r="D95" s="425" t="s">
        <v>362</v>
      </c>
      <c r="E95" s="844" t="s">
        <v>332</v>
      </c>
      <c r="F95" s="844"/>
      <c r="G95" s="844"/>
      <c r="H95" s="844"/>
      <c r="I95" s="844"/>
      <c r="J95" s="418">
        <v>10</v>
      </c>
      <c r="K95" s="426">
        <v>3.75</v>
      </c>
      <c r="L95" s="427">
        <v>1.81</v>
      </c>
      <c r="M95" s="418">
        <v>5</v>
      </c>
      <c r="O95" s="420">
        <f t="shared" si="0"/>
        <v>3.4090909090909087</v>
      </c>
      <c r="P95" s="420">
        <f t="shared" si="1"/>
        <v>1.7238095238095237</v>
      </c>
      <c r="Q95" s="421"/>
      <c r="R95" s="19">
        <v>10</v>
      </c>
      <c r="S95" s="420">
        <f t="shared" si="27"/>
        <v>3.75</v>
      </c>
      <c r="T95" s="420">
        <f t="shared" si="28"/>
        <v>1.8099999999999998</v>
      </c>
      <c r="U95">
        <v>5</v>
      </c>
      <c r="V95" s="428">
        <v>94</v>
      </c>
      <c r="W95" s="420">
        <f t="shared" si="20"/>
        <v>4.197354</v>
      </c>
      <c r="X95" s="420">
        <f t="shared" si="20"/>
        <v>2.025922864</v>
      </c>
      <c r="Z95" s="423" t="str">
        <f t="shared" si="30"/>
        <v>4,20</v>
      </c>
      <c r="AA95" s="423" t="str">
        <f t="shared" si="30"/>
        <v>2,03</v>
      </c>
      <c r="AC95" s="423" t="str">
        <f t="shared" si="31"/>
        <v>4,30</v>
      </c>
      <c r="AD95" s="423" t="str">
        <f t="shared" si="31"/>
        <v>2,08</v>
      </c>
      <c r="AF95" t="str">
        <f t="shared" si="21"/>
        <v>4,45</v>
      </c>
      <c r="AG95" t="str">
        <f t="shared" si="21"/>
        <v>2,15</v>
      </c>
      <c r="AI95" s="436">
        <v>12</v>
      </c>
      <c r="AJ95" s="436">
        <v>8</v>
      </c>
      <c r="AK95" s="428">
        <v>94</v>
      </c>
      <c r="AL95" t="str">
        <f t="shared" si="29"/>
        <v>12,40</v>
      </c>
      <c r="AM95" t="str">
        <f t="shared" si="24"/>
        <v>8,26</v>
      </c>
      <c r="AO95" s="19" t="str">
        <f t="shared" si="25"/>
        <v>12,70</v>
      </c>
      <c r="AP95" t="str">
        <f t="shared" si="26"/>
        <v>8,53</v>
      </c>
    </row>
    <row r="96" spans="1:42" ht="12.75">
      <c r="A96" s="424">
        <v>95</v>
      </c>
      <c r="B96" s="414" t="str">
        <f t="shared" si="18"/>
        <v>12,70</v>
      </c>
      <c r="C96" s="414" t="str">
        <f t="shared" si="19"/>
        <v>8,53</v>
      </c>
      <c r="D96" s="425" t="s">
        <v>362</v>
      </c>
      <c r="E96" s="844" t="s">
        <v>333</v>
      </c>
      <c r="F96" s="844"/>
      <c r="G96" s="844"/>
      <c r="H96" s="844"/>
      <c r="I96" s="844"/>
      <c r="J96" s="418">
        <v>15</v>
      </c>
      <c r="K96" s="426">
        <v>3.92</v>
      </c>
      <c r="L96" s="427">
        <v>1.9</v>
      </c>
      <c r="M96" s="418">
        <v>10</v>
      </c>
      <c r="O96" s="420">
        <f t="shared" si="0"/>
        <v>3.4086956521739133</v>
      </c>
      <c r="P96" s="420">
        <f t="shared" si="1"/>
        <v>1.727272727272727</v>
      </c>
      <c r="Q96" s="421"/>
      <c r="R96" s="19">
        <v>15</v>
      </c>
      <c r="S96" s="420">
        <f t="shared" si="27"/>
        <v>3.92</v>
      </c>
      <c r="T96" s="420">
        <f t="shared" si="28"/>
        <v>1.9</v>
      </c>
      <c r="U96">
        <v>10</v>
      </c>
      <c r="V96" s="428">
        <v>95</v>
      </c>
      <c r="W96" s="420">
        <f t="shared" si="20"/>
        <v>4.387634048</v>
      </c>
      <c r="X96" s="420">
        <f t="shared" si="20"/>
        <v>2.12665936</v>
      </c>
      <c r="Z96" s="423" t="str">
        <f t="shared" si="30"/>
        <v>4,39</v>
      </c>
      <c r="AA96" s="423" t="str">
        <f t="shared" si="30"/>
        <v>2,13</v>
      </c>
      <c r="AC96" s="423" t="str">
        <f t="shared" si="31"/>
        <v>4,49</v>
      </c>
      <c r="AD96" s="423" t="str">
        <f t="shared" si="31"/>
        <v>2,18</v>
      </c>
      <c r="AF96" t="str">
        <f t="shared" si="21"/>
        <v>4,64</v>
      </c>
      <c r="AG96" t="str">
        <f t="shared" si="21"/>
        <v>2,25</v>
      </c>
      <c r="AI96" s="436">
        <v>12</v>
      </c>
      <c r="AJ96" s="436">
        <v>8</v>
      </c>
      <c r="AK96" s="428">
        <v>95</v>
      </c>
      <c r="AL96" t="str">
        <f t="shared" si="29"/>
        <v>12,40</v>
      </c>
      <c r="AM96" t="str">
        <f t="shared" si="24"/>
        <v>8,26</v>
      </c>
      <c r="AO96" s="19" t="str">
        <f t="shared" si="25"/>
        <v>12,70</v>
      </c>
      <c r="AP96" t="str">
        <f t="shared" si="26"/>
        <v>8,53</v>
      </c>
    </row>
    <row r="97" spans="1:42" ht="12.75">
      <c r="A97" s="424">
        <v>96</v>
      </c>
      <c r="B97" s="414" t="str">
        <f t="shared" si="18"/>
        <v>8,55</v>
      </c>
      <c r="C97" s="414" t="str">
        <f t="shared" si="19"/>
        <v>4,35</v>
      </c>
      <c r="D97" s="425" t="s">
        <v>362</v>
      </c>
      <c r="E97" s="844" t="s">
        <v>334</v>
      </c>
      <c r="F97" s="844"/>
      <c r="G97" s="844"/>
      <c r="H97" s="844"/>
      <c r="I97" s="844"/>
      <c r="J97" s="418">
        <v>-58</v>
      </c>
      <c r="K97" s="426">
        <v>4.77</v>
      </c>
      <c r="L97" s="427">
        <v>2.01</v>
      </c>
      <c r="M97" s="418">
        <v>-65</v>
      </c>
      <c r="O97" s="420">
        <f t="shared" si="0"/>
        <v>11.357142857142856</v>
      </c>
      <c r="P97" s="420">
        <f t="shared" si="1"/>
        <v>5.742857142857143</v>
      </c>
      <c r="Q97" s="421"/>
      <c r="R97" s="19">
        <v>-40</v>
      </c>
      <c r="S97" s="420">
        <f t="shared" si="27"/>
        <v>6.814285714285713</v>
      </c>
      <c r="T97" s="420">
        <f t="shared" si="28"/>
        <v>3.4457142857142857</v>
      </c>
      <c r="U97">
        <v>-40</v>
      </c>
      <c r="V97" s="428">
        <v>96</v>
      </c>
      <c r="W97" s="420">
        <f t="shared" si="20"/>
        <v>7.627191839999999</v>
      </c>
      <c r="X97" s="420">
        <f t="shared" si="20"/>
        <v>3.8567687040000003</v>
      </c>
      <c r="Z97" s="423" t="str">
        <f t="shared" si="30"/>
        <v>7,63</v>
      </c>
      <c r="AA97" s="423" t="str">
        <f t="shared" si="30"/>
        <v>3,86</v>
      </c>
      <c r="AC97" s="423" t="str">
        <f t="shared" si="31"/>
        <v>7,81</v>
      </c>
      <c r="AD97" s="423" t="str">
        <f t="shared" si="31"/>
        <v>3,95</v>
      </c>
      <c r="AF97" t="str">
        <f t="shared" si="21"/>
        <v>8,08</v>
      </c>
      <c r="AG97" t="str">
        <f t="shared" si="21"/>
        <v>4,08</v>
      </c>
      <c r="AI97" s="437" t="str">
        <f t="shared" si="22"/>
        <v>8,08</v>
      </c>
      <c r="AJ97" s="437" t="str">
        <f t="shared" si="23"/>
        <v>4,08</v>
      </c>
      <c r="AK97" s="428">
        <v>96</v>
      </c>
      <c r="AL97" t="str">
        <f t="shared" si="29"/>
        <v>8,35</v>
      </c>
      <c r="AM97" t="str">
        <f t="shared" si="24"/>
        <v>4,21</v>
      </c>
      <c r="AO97" s="19" t="str">
        <f t="shared" si="25"/>
        <v>8,55</v>
      </c>
      <c r="AP97" t="str">
        <f t="shared" si="26"/>
        <v>4,35</v>
      </c>
    </row>
    <row r="98" spans="1:42" ht="12.75">
      <c r="A98" s="424">
        <v>97</v>
      </c>
      <c r="B98" s="414" t="str">
        <f t="shared" si="18"/>
        <v>8,55</v>
      </c>
      <c r="C98" s="414" t="str">
        <f t="shared" si="19"/>
        <v>4,36</v>
      </c>
      <c r="D98" s="425" t="s">
        <v>362</v>
      </c>
      <c r="E98" s="844" t="s">
        <v>335</v>
      </c>
      <c r="F98" s="844"/>
      <c r="G98" s="844"/>
      <c r="H98" s="844"/>
      <c r="I98" s="844"/>
      <c r="J98" s="418">
        <v>-50</v>
      </c>
      <c r="K98" s="426">
        <v>5.68</v>
      </c>
      <c r="L98" s="427">
        <v>2.59</v>
      </c>
      <c r="M98" s="418">
        <v>-55</v>
      </c>
      <c r="O98" s="420">
        <f t="shared" si="0"/>
        <v>11.36</v>
      </c>
      <c r="P98" s="420">
        <f t="shared" si="1"/>
        <v>5.7555555555555555</v>
      </c>
      <c r="Q98" s="421"/>
      <c r="R98" s="19">
        <v>-40</v>
      </c>
      <c r="S98" s="420">
        <f t="shared" si="27"/>
        <v>6.816</v>
      </c>
      <c r="T98" s="420">
        <f t="shared" si="28"/>
        <v>3.453333333333333</v>
      </c>
      <c r="U98">
        <v>-40</v>
      </c>
      <c r="V98" s="428">
        <v>97</v>
      </c>
      <c r="W98" s="420">
        <f t="shared" si="20"/>
        <v>7.6291106304000005</v>
      </c>
      <c r="X98" s="420">
        <f t="shared" si="20"/>
        <v>3.8652966613333333</v>
      </c>
      <c r="Z98" s="423" t="str">
        <f t="shared" si="30"/>
        <v>7,63</v>
      </c>
      <c r="AA98" s="423" t="str">
        <f t="shared" si="30"/>
        <v>3,87</v>
      </c>
      <c r="AC98" s="423" t="str">
        <f t="shared" si="31"/>
        <v>7,81</v>
      </c>
      <c r="AD98" s="423" t="str">
        <f t="shared" si="31"/>
        <v>3,96</v>
      </c>
      <c r="AF98" t="str">
        <f t="shared" si="21"/>
        <v>8,08</v>
      </c>
      <c r="AG98" t="str">
        <f t="shared" si="21"/>
        <v>4,09</v>
      </c>
      <c r="AI98" s="437" t="str">
        <f t="shared" si="22"/>
        <v>8,08</v>
      </c>
      <c r="AJ98" s="437" t="str">
        <f t="shared" si="23"/>
        <v>4,09</v>
      </c>
      <c r="AK98" s="428">
        <v>97</v>
      </c>
      <c r="AL98" t="str">
        <f t="shared" si="29"/>
        <v>8,35</v>
      </c>
      <c r="AM98" t="str">
        <f t="shared" si="24"/>
        <v>4,22</v>
      </c>
      <c r="AO98" s="19" t="str">
        <f t="shared" si="25"/>
        <v>8,55</v>
      </c>
      <c r="AP98" t="str">
        <f t="shared" si="26"/>
        <v>4,36</v>
      </c>
    </row>
    <row r="99" spans="1:42" ht="12.75">
      <c r="A99" s="424">
        <v>98</v>
      </c>
      <c r="B99" s="414" t="str">
        <f t="shared" si="18"/>
        <v>9,26</v>
      </c>
      <c r="C99" s="414" t="str">
        <f t="shared" si="19"/>
        <v>4,36</v>
      </c>
      <c r="D99" s="425" t="s">
        <v>362</v>
      </c>
      <c r="E99" s="844" t="s">
        <v>355</v>
      </c>
      <c r="F99" s="844"/>
      <c r="G99" s="844"/>
      <c r="H99" s="844"/>
      <c r="I99" s="844"/>
      <c r="J99" s="418">
        <v>-35</v>
      </c>
      <c r="K99" s="426">
        <v>7.39</v>
      </c>
      <c r="L99" s="427">
        <v>3.17</v>
      </c>
      <c r="M99" s="418">
        <v>-45</v>
      </c>
      <c r="O99" s="420">
        <f t="shared" si="0"/>
        <v>11.369230769230768</v>
      </c>
      <c r="P99" s="420">
        <f t="shared" si="1"/>
        <v>5.763636363636363</v>
      </c>
      <c r="Q99" s="421"/>
      <c r="R99" s="19">
        <v>-35</v>
      </c>
      <c r="S99" s="420">
        <f t="shared" si="27"/>
        <v>7.39</v>
      </c>
      <c r="T99" s="420">
        <f t="shared" si="28"/>
        <v>3.4581818181818176</v>
      </c>
      <c r="U99">
        <v>-40</v>
      </c>
      <c r="V99" s="428">
        <v>98</v>
      </c>
      <c r="W99" s="420">
        <f t="shared" si="20"/>
        <v>8.271585616</v>
      </c>
      <c r="X99" s="420">
        <f t="shared" si="20"/>
        <v>3.8707235432727267</v>
      </c>
      <c r="Z99" s="423" t="str">
        <f t="shared" si="30"/>
        <v>8,27</v>
      </c>
      <c r="AA99" s="423" t="str">
        <f t="shared" si="30"/>
        <v>3,87</v>
      </c>
      <c r="AC99" s="423" t="str">
        <f t="shared" si="31"/>
        <v>8,46</v>
      </c>
      <c r="AD99" s="423" t="str">
        <f t="shared" si="31"/>
        <v>3,96</v>
      </c>
      <c r="AF99" t="str">
        <f t="shared" si="21"/>
        <v>8,75</v>
      </c>
      <c r="AG99" t="str">
        <f t="shared" si="21"/>
        <v>4,09</v>
      </c>
      <c r="AI99" s="437" t="str">
        <f t="shared" si="22"/>
        <v>8,75</v>
      </c>
      <c r="AJ99" s="437" t="str">
        <f t="shared" si="23"/>
        <v>4,09</v>
      </c>
      <c r="AK99" s="428">
        <v>98</v>
      </c>
      <c r="AL99" t="str">
        <f t="shared" si="29"/>
        <v>9,04</v>
      </c>
      <c r="AM99" t="str">
        <f t="shared" si="24"/>
        <v>4,22</v>
      </c>
      <c r="AO99" s="19" t="str">
        <f t="shared" si="25"/>
        <v>9,26</v>
      </c>
      <c r="AP99" t="str">
        <f t="shared" si="26"/>
        <v>4,36</v>
      </c>
    </row>
    <row r="100" spans="1:42" ht="12.75">
      <c r="A100" s="424">
        <v>99</v>
      </c>
      <c r="B100" s="414" t="str">
        <f t="shared" si="18"/>
        <v>9,26</v>
      </c>
      <c r="C100" s="414" t="str">
        <f t="shared" si="19"/>
        <v>4,36</v>
      </c>
      <c r="D100" s="425" t="s">
        <v>362</v>
      </c>
      <c r="E100" s="844" t="s">
        <v>337</v>
      </c>
      <c r="F100" s="844"/>
      <c r="G100" s="844"/>
      <c r="H100" s="844"/>
      <c r="I100" s="844"/>
      <c r="J100" s="418">
        <v>-35</v>
      </c>
      <c r="K100" s="426">
        <v>7.39</v>
      </c>
      <c r="L100" s="427">
        <v>2.59</v>
      </c>
      <c r="M100" s="418">
        <v>-55</v>
      </c>
      <c r="O100" s="420">
        <f t="shared" si="0"/>
        <v>11.369230769230768</v>
      </c>
      <c r="P100" s="420">
        <f t="shared" si="1"/>
        <v>5.7555555555555555</v>
      </c>
      <c r="Q100" s="421"/>
      <c r="R100" s="19">
        <v>-35</v>
      </c>
      <c r="S100" s="420">
        <f t="shared" si="27"/>
        <v>7.39</v>
      </c>
      <c r="T100" s="420">
        <f t="shared" si="28"/>
        <v>3.453333333333333</v>
      </c>
      <c r="U100">
        <v>-40</v>
      </c>
      <c r="V100" s="428">
        <v>99</v>
      </c>
      <c r="W100" s="420">
        <f t="shared" si="20"/>
        <v>8.271585616</v>
      </c>
      <c r="X100" s="420">
        <f t="shared" si="20"/>
        <v>3.8652966613333333</v>
      </c>
      <c r="Z100" s="423" t="str">
        <f t="shared" si="30"/>
        <v>8,27</v>
      </c>
      <c r="AA100" s="423" t="str">
        <f t="shared" si="30"/>
        <v>3,87</v>
      </c>
      <c r="AC100" s="423" t="str">
        <f t="shared" si="31"/>
        <v>8,46</v>
      </c>
      <c r="AD100" s="423" t="str">
        <f t="shared" si="31"/>
        <v>3,96</v>
      </c>
      <c r="AF100" t="str">
        <f t="shared" si="21"/>
        <v>8,75</v>
      </c>
      <c r="AG100" t="str">
        <f t="shared" si="21"/>
        <v>4,09</v>
      </c>
      <c r="AI100" s="437" t="str">
        <f t="shared" si="22"/>
        <v>8,75</v>
      </c>
      <c r="AJ100" s="437" t="str">
        <f t="shared" si="23"/>
        <v>4,09</v>
      </c>
      <c r="AK100" s="428">
        <v>99</v>
      </c>
      <c r="AL100" t="str">
        <f t="shared" si="29"/>
        <v>9,04</v>
      </c>
      <c r="AM100" t="str">
        <f t="shared" si="24"/>
        <v>4,22</v>
      </c>
      <c r="AO100" s="19" t="str">
        <f t="shared" si="25"/>
        <v>9,26</v>
      </c>
      <c r="AP100" t="str">
        <f t="shared" si="26"/>
        <v>4,36</v>
      </c>
    </row>
    <row r="101" spans="1:42" ht="12.75">
      <c r="A101" s="424">
        <v>100</v>
      </c>
      <c r="B101" s="414" t="str">
        <f t="shared" si="18"/>
        <v>20,62</v>
      </c>
      <c r="C101" s="414" t="str">
        <f t="shared" si="19"/>
        <v>10,13</v>
      </c>
      <c r="D101" s="425" t="s">
        <v>362</v>
      </c>
      <c r="E101" s="844" t="s">
        <v>338</v>
      </c>
      <c r="F101" s="844"/>
      <c r="G101" s="844"/>
      <c r="H101" s="844"/>
      <c r="I101" s="844"/>
      <c r="J101" s="418">
        <v>-25</v>
      </c>
      <c r="K101" s="426">
        <v>8.52</v>
      </c>
      <c r="L101" s="427">
        <v>4.32</v>
      </c>
      <c r="M101" s="418">
        <v>-25</v>
      </c>
      <c r="O101" s="420">
        <f t="shared" si="0"/>
        <v>11.36</v>
      </c>
      <c r="P101" s="420">
        <f t="shared" si="1"/>
        <v>5.760000000000001</v>
      </c>
      <c r="Q101" s="421"/>
      <c r="R101" s="19">
        <v>-25</v>
      </c>
      <c r="S101" s="420">
        <f t="shared" si="27"/>
        <v>8.52</v>
      </c>
      <c r="T101" s="420">
        <f t="shared" si="28"/>
        <v>4.32</v>
      </c>
      <c r="U101">
        <v>-25</v>
      </c>
      <c r="V101" s="428">
        <v>100</v>
      </c>
      <c r="W101" s="420">
        <f t="shared" si="20"/>
        <v>9.536388288</v>
      </c>
      <c r="X101" s="420">
        <f t="shared" si="20"/>
        <v>4.835351808</v>
      </c>
      <c r="Z101" s="423" t="str">
        <f t="shared" si="30"/>
        <v>9,54</v>
      </c>
      <c r="AA101" s="423" t="str">
        <f t="shared" si="30"/>
        <v>4,84</v>
      </c>
      <c r="AC101" s="423" t="str">
        <f t="shared" si="31"/>
        <v>9,76</v>
      </c>
      <c r="AD101" s="423" t="str">
        <f t="shared" si="31"/>
        <v>4,95</v>
      </c>
      <c r="AF101" t="str">
        <f t="shared" si="21"/>
        <v>10,09</v>
      </c>
      <c r="AG101" t="str">
        <f t="shared" si="21"/>
        <v>5,12</v>
      </c>
      <c r="AI101" s="436">
        <v>19.5</v>
      </c>
      <c r="AJ101" s="436">
        <v>9.5</v>
      </c>
      <c r="AK101" s="428">
        <v>100</v>
      </c>
      <c r="AL101" t="str">
        <f t="shared" si="29"/>
        <v>20,14</v>
      </c>
      <c r="AM101" t="str">
        <f t="shared" si="24"/>
        <v>9,81</v>
      </c>
      <c r="AO101" s="19" t="str">
        <f t="shared" si="25"/>
        <v>20,62</v>
      </c>
      <c r="AP101" t="str">
        <f t="shared" si="26"/>
        <v>10,13</v>
      </c>
    </row>
    <row r="102" spans="1:42" ht="12.75">
      <c r="A102" s="424">
        <v>101</v>
      </c>
      <c r="B102" s="414" t="str">
        <f t="shared" si="18"/>
        <v>21,16</v>
      </c>
      <c r="C102" s="414" t="str">
        <f t="shared" si="19"/>
        <v>10,67</v>
      </c>
      <c r="D102" s="425" t="s">
        <v>362</v>
      </c>
      <c r="E102" s="844" t="s">
        <v>339</v>
      </c>
      <c r="F102" s="844"/>
      <c r="G102" s="844"/>
      <c r="H102" s="844"/>
      <c r="I102" s="844"/>
      <c r="J102" s="418">
        <v>-20</v>
      </c>
      <c r="K102" s="426">
        <v>9.09</v>
      </c>
      <c r="L102" s="427">
        <v>4.61</v>
      </c>
      <c r="M102" s="418">
        <v>-20</v>
      </c>
      <c r="O102" s="420">
        <f t="shared" si="0"/>
        <v>11.362499999999999</v>
      </c>
      <c r="P102" s="420">
        <f t="shared" si="1"/>
        <v>5.7625</v>
      </c>
      <c r="Q102" s="421"/>
      <c r="R102" s="19">
        <v>-20</v>
      </c>
      <c r="S102" s="420">
        <f t="shared" si="27"/>
        <v>9.09</v>
      </c>
      <c r="T102" s="420">
        <f t="shared" si="28"/>
        <v>4.61</v>
      </c>
      <c r="U102">
        <v>-20</v>
      </c>
      <c r="V102" s="428">
        <v>101</v>
      </c>
      <c r="W102" s="420">
        <f t="shared" si="20"/>
        <v>10.174386096000001</v>
      </c>
      <c r="X102" s="420">
        <f t="shared" si="20"/>
        <v>5.159947184000001</v>
      </c>
      <c r="Z102" s="423" t="str">
        <f t="shared" si="30"/>
        <v>10,17</v>
      </c>
      <c r="AA102" s="423" t="str">
        <f t="shared" si="30"/>
        <v>5,16</v>
      </c>
      <c r="AC102" s="423" t="str">
        <f t="shared" si="31"/>
        <v>10,40</v>
      </c>
      <c r="AD102" s="423" t="str">
        <f t="shared" si="31"/>
        <v>5,28</v>
      </c>
      <c r="AF102" t="str">
        <f t="shared" si="21"/>
        <v>10,75</v>
      </c>
      <c r="AG102" t="str">
        <f t="shared" si="21"/>
        <v>5,46</v>
      </c>
      <c r="AI102" s="436">
        <v>20</v>
      </c>
      <c r="AJ102" s="436">
        <v>10</v>
      </c>
      <c r="AK102" s="428">
        <v>101</v>
      </c>
      <c r="AL102" t="str">
        <f t="shared" si="29"/>
        <v>20,66</v>
      </c>
      <c r="AM102" t="str">
        <f t="shared" si="24"/>
        <v>10,33</v>
      </c>
      <c r="AO102" s="19" t="str">
        <f t="shared" si="25"/>
        <v>21,16</v>
      </c>
      <c r="AP102" t="str">
        <f t="shared" si="26"/>
        <v>10,67</v>
      </c>
    </row>
    <row r="103" spans="1:42" ht="12.75">
      <c r="A103" s="424">
        <v>102</v>
      </c>
      <c r="B103" s="414" t="str">
        <f t="shared" si="18"/>
        <v>11,68</v>
      </c>
      <c r="C103" s="414" t="str">
        <f t="shared" si="19"/>
        <v>7,25</v>
      </c>
      <c r="D103" s="425" t="s">
        <v>362</v>
      </c>
      <c r="E103" s="844" t="s">
        <v>340</v>
      </c>
      <c r="F103" s="844"/>
      <c r="G103" s="844"/>
      <c r="H103" s="844"/>
      <c r="I103" s="844"/>
      <c r="J103" s="418">
        <v>-45</v>
      </c>
      <c r="K103" s="426">
        <v>7.5</v>
      </c>
      <c r="L103" s="427">
        <v>3.8</v>
      </c>
      <c r="M103" s="418">
        <v>-45</v>
      </c>
      <c r="O103" s="420">
        <f t="shared" si="0"/>
        <v>13.636363636363635</v>
      </c>
      <c r="P103" s="420">
        <f t="shared" si="1"/>
        <v>6.909090909090908</v>
      </c>
      <c r="Q103" s="421"/>
      <c r="R103" s="19">
        <v>-40</v>
      </c>
      <c r="S103" s="420">
        <f t="shared" si="27"/>
        <v>8.18181818181818</v>
      </c>
      <c r="T103" s="420">
        <f t="shared" si="28"/>
        <v>4.145454545454545</v>
      </c>
      <c r="U103">
        <v>-40</v>
      </c>
      <c r="V103" s="428">
        <v>102</v>
      </c>
      <c r="W103" s="420">
        <f t="shared" si="20"/>
        <v>9.15786327272727</v>
      </c>
      <c r="X103" s="420">
        <f t="shared" si="20"/>
        <v>4.639984058181817</v>
      </c>
      <c r="Z103" s="423" t="str">
        <f t="shared" si="30"/>
        <v>9,16</v>
      </c>
      <c r="AA103" s="423" t="str">
        <f t="shared" si="30"/>
        <v>4,64</v>
      </c>
      <c r="AC103" s="423" t="str">
        <f t="shared" si="31"/>
        <v>9,37</v>
      </c>
      <c r="AD103" s="423" t="str">
        <f t="shared" si="31"/>
        <v>4,75</v>
      </c>
      <c r="AF103" t="str">
        <f t="shared" si="21"/>
        <v>9,69</v>
      </c>
      <c r="AG103" t="str">
        <f t="shared" si="21"/>
        <v>4,91</v>
      </c>
      <c r="AI103" s="436">
        <v>11.05</v>
      </c>
      <c r="AJ103" s="436">
        <v>6.8</v>
      </c>
      <c r="AK103" s="428">
        <v>102</v>
      </c>
      <c r="AL103" t="str">
        <f t="shared" si="29"/>
        <v>11,41</v>
      </c>
      <c r="AM103" t="str">
        <f t="shared" si="24"/>
        <v>7,02</v>
      </c>
      <c r="AO103" s="19" t="str">
        <f t="shared" si="25"/>
        <v>11,68</v>
      </c>
      <c r="AP103" t="str">
        <f t="shared" si="26"/>
        <v>7,25</v>
      </c>
    </row>
    <row r="104" spans="1:42" ht="12.75">
      <c r="A104" s="424">
        <v>103</v>
      </c>
      <c r="B104" s="414" t="str">
        <f t="shared" si="18"/>
        <v>13,75</v>
      </c>
      <c r="C104" s="414" t="str">
        <f t="shared" si="19"/>
        <v>8,53</v>
      </c>
      <c r="D104" s="425" t="s">
        <v>362</v>
      </c>
      <c r="E104" s="844" t="s">
        <v>356</v>
      </c>
      <c r="F104" s="844"/>
      <c r="G104" s="844"/>
      <c r="H104" s="844"/>
      <c r="I104" s="844"/>
      <c r="J104" s="418">
        <v>-25</v>
      </c>
      <c r="K104" s="426">
        <v>10.23</v>
      </c>
      <c r="L104" s="427">
        <v>4.84</v>
      </c>
      <c r="M104" s="418">
        <v>-30</v>
      </c>
      <c r="O104" s="420">
        <f t="shared" si="0"/>
        <v>13.64</v>
      </c>
      <c r="P104" s="420">
        <f t="shared" si="1"/>
        <v>6.914285714285715</v>
      </c>
      <c r="Q104" s="421"/>
      <c r="R104" s="19">
        <v>-25</v>
      </c>
      <c r="S104" s="420">
        <f t="shared" si="27"/>
        <v>10.23</v>
      </c>
      <c r="T104" s="420">
        <f t="shared" si="28"/>
        <v>4.84</v>
      </c>
      <c r="U104">
        <v>-30</v>
      </c>
      <c r="V104" s="428">
        <v>103</v>
      </c>
      <c r="W104" s="420">
        <f t="shared" si="20"/>
        <v>11.450381712</v>
      </c>
      <c r="X104" s="420">
        <f t="shared" si="20"/>
        <v>5.417384896</v>
      </c>
      <c r="Z104" s="423" t="str">
        <f t="shared" si="30"/>
        <v>11,45</v>
      </c>
      <c r="AA104" s="423" t="str">
        <f t="shared" si="30"/>
        <v>5,42</v>
      </c>
      <c r="AC104" s="423" t="str">
        <f t="shared" si="31"/>
        <v>11,71</v>
      </c>
      <c r="AD104" s="423" t="str">
        <f t="shared" si="31"/>
        <v>5,54</v>
      </c>
      <c r="AF104" t="str">
        <f t="shared" si="21"/>
        <v>12,11</v>
      </c>
      <c r="AG104" t="str">
        <f t="shared" si="21"/>
        <v>5,73</v>
      </c>
      <c r="AI104" s="436">
        <v>13</v>
      </c>
      <c r="AJ104" s="436">
        <v>8</v>
      </c>
      <c r="AK104" s="428">
        <v>103</v>
      </c>
      <c r="AL104" t="str">
        <f t="shared" si="29"/>
        <v>13,43</v>
      </c>
      <c r="AM104" t="str">
        <f t="shared" si="24"/>
        <v>8,26</v>
      </c>
      <c r="AO104" s="19" t="str">
        <f t="shared" si="25"/>
        <v>13,75</v>
      </c>
      <c r="AP104" t="str">
        <f t="shared" si="26"/>
        <v>8,53</v>
      </c>
    </row>
    <row r="105" spans="1:42" ht="12.75">
      <c r="A105" s="424">
        <v>104</v>
      </c>
      <c r="B105" s="414" t="str">
        <f t="shared" si="18"/>
        <v>11,96</v>
      </c>
      <c r="C105" s="414" t="str">
        <f t="shared" si="19"/>
        <v>7,43</v>
      </c>
      <c r="D105" s="425" t="s">
        <v>362</v>
      </c>
      <c r="E105" s="844" t="s">
        <v>342</v>
      </c>
      <c r="F105" s="844"/>
      <c r="G105" s="844"/>
      <c r="H105" s="844"/>
      <c r="I105" s="844"/>
      <c r="J105" s="418">
        <v>-35</v>
      </c>
      <c r="K105" s="426">
        <v>8.86</v>
      </c>
      <c r="L105" s="427">
        <v>3.8</v>
      </c>
      <c r="M105" s="418">
        <v>-45</v>
      </c>
      <c r="O105" s="420">
        <f t="shared" si="0"/>
        <v>13.63076923076923</v>
      </c>
      <c r="P105" s="420">
        <f t="shared" si="1"/>
        <v>6.909090909090908</v>
      </c>
      <c r="Q105" s="421"/>
      <c r="R105" s="19">
        <v>-35</v>
      </c>
      <c r="S105" s="420">
        <f t="shared" si="27"/>
        <v>8.86</v>
      </c>
      <c r="T105" s="420">
        <f t="shared" si="28"/>
        <v>4.145454545454545</v>
      </c>
      <c r="U105">
        <v>-40</v>
      </c>
      <c r="V105" s="428">
        <v>104</v>
      </c>
      <c r="W105" s="420">
        <f t="shared" si="20"/>
        <v>9.916948384</v>
      </c>
      <c r="X105" s="420">
        <f t="shared" si="20"/>
        <v>4.639984058181817</v>
      </c>
      <c r="Z105" s="423" t="str">
        <f t="shared" si="30"/>
        <v>9,92</v>
      </c>
      <c r="AA105" s="423" t="str">
        <f t="shared" si="30"/>
        <v>4,64</v>
      </c>
      <c r="AC105" s="423" t="str">
        <f t="shared" si="31"/>
        <v>10,15</v>
      </c>
      <c r="AD105" s="423" t="str">
        <f t="shared" si="31"/>
        <v>4,75</v>
      </c>
      <c r="AF105" t="str">
        <f t="shared" si="21"/>
        <v>10,50</v>
      </c>
      <c r="AG105" t="str">
        <f t="shared" si="21"/>
        <v>4,91</v>
      </c>
      <c r="AI105" s="436">
        <v>11.31</v>
      </c>
      <c r="AJ105" s="436">
        <v>6.96</v>
      </c>
      <c r="AK105" s="428">
        <v>104</v>
      </c>
      <c r="AL105" t="str">
        <f t="shared" si="29"/>
        <v>11,68</v>
      </c>
      <c r="AM105" t="str">
        <f t="shared" si="24"/>
        <v>7,19</v>
      </c>
      <c r="AO105" s="19" t="str">
        <f t="shared" si="25"/>
        <v>11,96</v>
      </c>
      <c r="AP105" t="str">
        <f t="shared" si="26"/>
        <v>7,43</v>
      </c>
    </row>
    <row r="106" spans="1:42" ht="12.75">
      <c r="A106" s="424">
        <v>105</v>
      </c>
      <c r="B106" s="414" t="str">
        <f t="shared" si="18"/>
        <v>9,93</v>
      </c>
      <c r="C106" s="414" t="str">
        <f t="shared" si="19"/>
        <v>6,17</v>
      </c>
      <c r="D106" s="425" t="s">
        <v>362</v>
      </c>
      <c r="E106" s="844" t="s">
        <v>343</v>
      </c>
      <c r="F106" s="844"/>
      <c r="G106" s="844"/>
      <c r="H106" s="844"/>
      <c r="I106" s="844"/>
      <c r="J106" s="418">
        <v>-40</v>
      </c>
      <c r="K106" s="426">
        <v>6.82</v>
      </c>
      <c r="L106" s="427">
        <v>3.45</v>
      </c>
      <c r="M106" s="418">
        <v>-40</v>
      </c>
      <c r="O106" s="420">
        <f t="shared" si="0"/>
        <v>11.366666666666667</v>
      </c>
      <c r="P106" s="420">
        <f t="shared" si="1"/>
        <v>5.750000000000001</v>
      </c>
      <c r="Q106" s="421"/>
      <c r="R106" s="19">
        <v>-40</v>
      </c>
      <c r="S106" s="420">
        <f t="shared" si="27"/>
        <v>6.82</v>
      </c>
      <c r="T106" s="420">
        <f t="shared" si="28"/>
        <v>3.4500000000000006</v>
      </c>
      <c r="U106">
        <v>-40</v>
      </c>
      <c r="V106" s="428">
        <v>105</v>
      </c>
      <c r="W106" s="420">
        <f t="shared" si="20"/>
        <v>7.6335878080000015</v>
      </c>
      <c r="X106" s="420">
        <f t="shared" si="20"/>
        <v>3.861565680000001</v>
      </c>
      <c r="Z106" s="423" t="str">
        <f t="shared" si="30"/>
        <v>7,63</v>
      </c>
      <c r="AA106" s="423" t="str">
        <f t="shared" si="30"/>
        <v>3,86</v>
      </c>
      <c r="AC106" s="423" t="str">
        <f t="shared" si="31"/>
        <v>7,81</v>
      </c>
      <c r="AD106" s="423" t="str">
        <f t="shared" si="31"/>
        <v>3,95</v>
      </c>
      <c r="AF106" t="str">
        <f t="shared" si="21"/>
        <v>8,08</v>
      </c>
      <c r="AG106" t="str">
        <f t="shared" si="21"/>
        <v>4,08</v>
      </c>
      <c r="AI106" s="436">
        <v>9.39</v>
      </c>
      <c r="AJ106" s="436">
        <v>5.78</v>
      </c>
      <c r="AK106" s="428">
        <v>105</v>
      </c>
      <c r="AL106" t="str">
        <f t="shared" si="29"/>
        <v>9,70</v>
      </c>
      <c r="AM106" t="str">
        <f t="shared" si="24"/>
        <v>5,97</v>
      </c>
      <c r="AO106" s="19" t="str">
        <f t="shared" si="25"/>
        <v>9,93</v>
      </c>
      <c r="AP106" t="str">
        <f t="shared" si="26"/>
        <v>6,17</v>
      </c>
    </row>
    <row r="107" spans="1:42" ht="12.75">
      <c r="A107" s="424">
        <v>106</v>
      </c>
      <c r="B107" s="414" t="str">
        <f t="shared" si="18"/>
        <v>12,65</v>
      </c>
      <c r="C107" s="414" t="str">
        <f t="shared" si="19"/>
        <v>7,85</v>
      </c>
      <c r="D107" s="425" t="s">
        <v>362</v>
      </c>
      <c r="E107" s="844" t="s">
        <v>357</v>
      </c>
      <c r="F107" s="844"/>
      <c r="G107" s="844"/>
      <c r="H107" s="844"/>
      <c r="I107" s="844"/>
      <c r="J107" s="418">
        <v>-18</v>
      </c>
      <c r="K107" s="426">
        <v>9.32</v>
      </c>
      <c r="L107" s="427">
        <v>4.49</v>
      </c>
      <c r="M107" s="418">
        <v>-22</v>
      </c>
      <c r="O107" s="420">
        <f t="shared" si="0"/>
        <v>11.365853658536585</v>
      </c>
      <c r="P107" s="420">
        <f t="shared" si="1"/>
        <v>5.756410256410256</v>
      </c>
      <c r="Q107" s="421"/>
      <c r="R107" s="19">
        <v>-18</v>
      </c>
      <c r="S107" s="420">
        <f t="shared" si="27"/>
        <v>9.32</v>
      </c>
      <c r="T107" s="420">
        <f t="shared" si="28"/>
        <v>4.49</v>
      </c>
      <c r="U107">
        <v>-22</v>
      </c>
      <c r="V107" s="428">
        <v>106</v>
      </c>
      <c r="W107" s="420">
        <f t="shared" si="20"/>
        <v>10.431823808</v>
      </c>
      <c r="X107" s="420">
        <f t="shared" si="20"/>
        <v>5.025631856</v>
      </c>
      <c r="Z107" s="423" t="str">
        <f t="shared" si="30"/>
        <v>10,43</v>
      </c>
      <c r="AA107" s="423" t="str">
        <f t="shared" si="30"/>
        <v>5,03</v>
      </c>
      <c r="AC107" s="423" t="str">
        <f t="shared" si="31"/>
        <v>10,67</v>
      </c>
      <c r="AD107" s="423" t="str">
        <f t="shared" si="31"/>
        <v>5,15</v>
      </c>
      <c r="AF107" t="str">
        <f t="shared" si="21"/>
        <v>11,03</v>
      </c>
      <c r="AG107" t="str">
        <f t="shared" si="21"/>
        <v>5,33</v>
      </c>
      <c r="AI107" s="436">
        <v>11.96</v>
      </c>
      <c r="AJ107" s="436">
        <v>7.36</v>
      </c>
      <c r="AK107" s="428">
        <v>106</v>
      </c>
      <c r="AL107" t="str">
        <f t="shared" si="29"/>
        <v>12,35</v>
      </c>
      <c r="AM107" t="str">
        <f t="shared" si="24"/>
        <v>7,60</v>
      </c>
      <c r="AO107" s="19" t="str">
        <f t="shared" si="25"/>
        <v>12,65</v>
      </c>
      <c r="AP107" t="str">
        <f t="shared" si="26"/>
        <v>7,85</v>
      </c>
    </row>
    <row r="108" spans="1:42" ht="12.75">
      <c r="A108" s="424">
        <v>107</v>
      </c>
      <c r="B108" s="414" t="str">
        <f t="shared" si="18"/>
        <v>11,00</v>
      </c>
      <c r="C108" s="414" t="str">
        <f t="shared" si="19"/>
        <v>6,83</v>
      </c>
      <c r="D108" s="425" t="s">
        <v>362</v>
      </c>
      <c r="E108" s="844" t="s">
        <v>345</v>
      </c>
      <c r="F108" s="844"/>
      <c r="G108" s="844"/>
      <c r="H108" s="844"/>
      <c r="I108" s="844"/>
      <c r="J108" s="418">
        <v>-28</v>
      </c>
      <c r="K108" s="426">
        <v>8.18</v>
      </c>
      <c r="L108" s="427">
        <v>3.45</v>
      </c>
      <c r="M108" s="418">
        <v>-40</v>
      </c>
      <c r="O108" s="420">
        <f t="shared" si="0"/>
        <v>11.36111111111111</v>
      </c>
      <c r="P108" s="420">
        <f t="shared" si="1"/>
        <v>5.750000000000001</v>
      </c>
      <c r="Q108" s="421"/>
      <c r="R108" s="19">
        <v>-28</v>
      </c>
      <c r="S108" s="420">
        <f t="shared" si="27"/>
        <v>8.18</v>
      </c>
      <c r="T108" s="420">
        <f t="shared" si="28"/>
        <v>3.4500000000000006</v>
      </c>
      <c r="U108">
        <v>-40</v>
      </c>
      <c r="V108" s="428">
        <v>107</v>
      </c>
      <c r="W108" s="420">
        <f t="shared" si="20"/>
        <v>9.155828192</v>
      </c>
      <c r="X108" s="420">
        <f t="shared" si="20"/>
        <v>3.861565680000001</v>
      </c>
      <c r="Z108" s="423" t="str">
        <f t="shared" si="30"/>
        <v>9,16</v>
      </c>
      <c r="AA108" s="423" t="str">
        <f t="shared" si="30"/>
        <v>3,86</v>
      </c>
      <c r="AC108" s="423" t="str">
        <f t="shared" si="31"/>
        <v>9,37</v>
      </c>
      <c r="AD108" s="423" t="str">
        <f t="shared" si="31"/>
        <v>3,95</v>
      </c>
      <c r="AF108" t="str">
        <f t="shared" si="21"/>
        <v>9,69</v>
      </c>
      <c r="AG108" t="str">
        <f t="shared" si="21"/>
        <v>4,08</v>
      </c>
      <c r="AI108" s="436">
        <v>10.4</v>
      </c>
      <c r="AJ108" s="436">
        <v>6.4</v>
      </c>
      <c r="AK108" s="428">
        <v>107</v>
      </c>
      <c r="AL108" t="str">
        <f t="shared" si="29"/>
        <v>10,74</v>
      </c>
      <c r="AM108" t="str">
        <f t="shared" si="24"/>
        <v>6,61</v>
      </c>
      <c r="AO108" s="19" t="str">
        <f t="shared" si="25"/>
        <v>11,00</v>
      </c>
      <c r="AP108" t="str">
        <f t="shared" si="26"/>
        <v>6,83</v>
      </c>
    </row>
    <row r="109" spans="1:42" ht="12.75">
      <c r="A109" s="424">
        <v>108</v>
      </c>
      <c r="B109" s="414" t="str">
        <f t="shared" si="18"/>
        <v>9,34</v>
      </c>
      <c r="C109" s="414" t="str">
        <f t="shared" si="19"/>
        <v>5,80</v>
      </c>
      <c r="D109" s="425" t="s">
        <v>362</v>
      </c>
      <c r="E109" s="844" t="s">
        <v>346</v>
      </c>
      <c r="F109" s="844"/>
      <c r="G109" s="844"/>
      <c r="H109" s="844"/>
      <c r="I109" s="844"/>
      <c r="J109" s="418">
        <v>-40</v>
      </c>
      <c r="K109" s="426">
        <v>6.14</v>
      </c>
      <c r="L109" s="427">
        <v>3.11</v>
      </c>
      <c r="M109" s="418">
        <v>-40</v>
      </c>
      <c r="O109" s="420">
        <f t="shared" si="0"/>
        <v>10.233333333333333</v>
      </c>
      <c r="P109" s="420">
        <f t="shared" si="1"/>
        <v>5.183333333333334</v>
      </c>
      <c r="Q109" s="421"/>
      <c r="R109" s="19">
        <v>-40</v>
      </c>
      <c r="S109" s="420">
        <f t="shared" si="27"/>
        <v>6.14</v>
      </c>
      <c r="T109" s="420">
        <f t="shared" si="28"/>
        <v>3.11</v>
      </c>
      <c r="U109">
        <v>-40</v>
      </c>
      <c r="V109" s="428">
        <v>108</v>
      </c>
      <c r="W109" s="420">
        <f t="shared" si="20"/>
        <v>6.872467616000001</v>
      </c>
      <c r="X109" s="420">
        <f t="shared" si="20"/>
        <v>3.481005584</v>
      </c>
      <c r="Z109" s="423" t="str">
        <f t="shared" si="30"/>
        <v>6,87</v>
      </c>
      <c r="AA109" s="423" t="str">
        <f t="shared" si="30"/>
        <v>3,48</v>
      </c>
      <c r="AC109" s="423" t="str">
        <f t="shared" si="31"/>
        <v>7,03</v>
      </c>
      <c r="AD109" s="423" t="str">
        <f t="shared" si="31"/>
        <v>3,56</v>
      </c>
      <c r="AF109" t="str">
        <f t="shared" si="21"/>
        <v>7,27</v>
      </c>
      <c r="AG109" t="str">
        <f t="shared" si="21"/>
        <v>3,68</v>
      </c>
      <c r="AI109" s="436">
        <v>8.83</v>
      </c>
      <c r="AJ109" s="436">
        <v>5.43</v>
      </c>
      <c r="AK109" s="428">
        <v>108</v>
      </c>
      <c r="AL109" t="str">
        <f t="shared" si="29"/>
        <v>9,12</v>
      </c>
      <c r="AM109" t="str">
        <f t="shared" si="24"/>
        <v>5,61</v>
      </c>
      <c r="AO109" s="19" t="str">
        <f t="shared" si="25"/>
        <v>9,34</v>
      </c>
      <c r="AP109" t="str">
        <f t="shared" si="26"/>
        <v>5,80</v>
      </c>
    </row>
    <row r="110" spans="1:42" ht="12.75">
      <c r="A110" s="424">
        <v>109</v>
      </c>
      <c r="B110" s="414" t="str">
        <f t="shared" si="18"/>
        <v>11,39</v>
      </c>
      <c r="C110" s="414" t="str">
        <f t="shared" si="19"/>
        <v>7,07</v>
      </c>
      <c r="D110" s="425" t="s">
        <v>362</v>
      </c>
      <c r="E110" s="844" t="s">
        <v>358</v>
      </c>
      <c r="F110" s="844"/>
      <c r="G110" s="844"/>
      <c r="H110" s="844"/>
      <c r="I110" s="844"/>
      <c r="J110" s="418">
        <v>-18</v>
      </c>
      <c r="K110" s="426">
        <v>8.39</v>
      </c>
      <c r="L110" s="427">
        <v>4.04</v>
      </c>
      <c r="M110" s="418">
        <v>-22</v>
      </c>
      <c r="O110" s="420">
        <f t="shared" si="0"/>
        <v>10.231707317073171</v>
      </c>
      <c r="P110" s="420">
        <f t="shared" si="1"/>
        <v>5.17948717948718</v>
      </c>
      <c r="Q110" s="421"/>
      <c r="R110" s="19">
        <v>-18</v>
      </c>
      <c r="S110" s="420">
        <f t="shared" si="27"/>
        <v>8.39</v>
      </c>
      <c r="T110" s="420">
        <f t="shared" si="28"/>
        <v>4.04</v>
      </c>
      <c r="U110">
        <v>-22</v>
      </c>
      <c r="V110" s="428">
        <v>109</v>
      </c>
      <c r="W110" s="420">
        <f t="shared" si="20"/>
        <v>9.390880016000002</v>
      </c>
      <c r="X110" s="420">
        <f t="shared" si="20"/>
        <v>4.521949376</v>
      </c>
      <c r="Z110" s="423" t="str">
        <f t="shared" si="30"/>
        <v>9,39</v>
      </c>
      <c r="AA110" s="423" t="str">
        <f t="shared" si="30"/>
        <v>4,52</v>
      </c>
      <c r="AC110" s="423" t="str">
        <f t="shared" si="31"/>
        <v>9,61</v>
      </c>
      <c r="AD110" s="423" t="str">
        <f t="shared" si="31"/>
        <v>4,62</v>
      </c>
      <c r="AF110" t="str">
        <f t="shared" si="21"/>
        <v>9,94</v>
      </c>
      <c r="AG110" t="str">
        <f t="shared" si="21"/>
        <v>4,78</v>
      </c>
      <c r="AI110" s="436">
        <v>10.76</v>
      </c>
      <c r="AJ110" s="436">
        <v>6.62</v>
      </c>
      <c r="AK110" s="428">
        <v>109</v>
      </c>
      <c r="AL110" t="str">
        <f t="shared" si="29"/>
        <v>11,12</v>
      </c>
      <c r="AM110" t="str">
        <f t="shared" si="24"/>
        <v>6,84</v>
      </c>
      <c r="AO110" s="19" t="str">
        <f t="shared" si="25"/>
        <v>11,39</v>
      </c>
      <c r="AP110" t="str">
        <f t="shared" si="26"/>
        <v>7,07</v>
      </c>
    </row>
    <row r="111" spans="1:42" ht="12.75">
      <c r="A111" s="424">
        <v>110</v>
      </c>
      <c r="B111" s="414" t="str">
        <f t="shared" si="18"/>
        <v>9,90</v>
      </c>
      <c r="C111" s="414" t="str">
        <f t="shared" si="19"/>
        <v>6,15</v>
      </c>
      <c r="D111" s="425" t="s">
        <v>362</v>
      </c>
      <c r="E111" s="844" t="s">
        <v>348</v>
      </c>
      <c r="F111" s="844"/>
      <c r="G111" s="844"/>
      <c r="H111" s="844"/>
      <c r="I111" s="844"/>
      <c r="J111" s="418">
        <v>-28</v>
      </c>
      <c r="K111" s="426">
        <v>7.36</v>
      </c>
      <c r="L111" s="427">
        <v>3.11</v>
      </c>
      <c r="M111" s="418">
        <v>-40</v>
      </c>
      <c r="O111" s="420">
        <f t="shared" si="0"/>
        <v>10.222222222222223</v>
      </c>
      <c r="P111" s="420">
        <f t="shared" si="1"/>
        <v>5.183333333333334</v>
      </c>
      <c r="Q111" s="421"/>
      <c r="R111" s="19">
        <v>-28</v>
      </c>
      <c r="S111" s="420">
        <f t="shared" si="27"/>
        <v>7.36</v>
      </c>
      <c r="T111" s="420">
        <f t="shared" si="28"/>
        <v>3.11</v>
      </c>
      <c r="U111">
        <v>-40</v>
      </c>
      <c r="V111" s="428">
        <v>110</v>
      </c>
      <c r="W111" s="420">
        <f t="shared" si="20"/>
        <v>8.238006784000001</v>
      </c>
      <c r="X111" s="420">
        <f t="shared" si="20"/>
        <v>3.481005584</v>
      </c>
      <c r="Z111" s="423" t="str">
        <f t="shared" si="30"/>
        <v>8,24</v>
      </c>
      <c r="AA111" s="423" t="str">
        <f t="shared" si="30"/>
        <v>3,48</v>
      </c>
      <c r="AC111" s="423" t="str">
        <f t="shared" si="31"/>
        <v>8,43</v>
      </c>
      <c r="AD111" s="423" t="str">
        <f t="shared" si="31"/>
        <v>3,56</v>
      </c>
      <c r="AF111" t="str">
        <f t="shared" si="21"/>
        <v>8,72</v>
      </c>
      <c r="AG111" t="str">
        <f t="shared" si="21"/>
        <v>3,68</v>
      </c>
      <c r="AI111" s="436">
        <v>9.36</v>
      </c>
      <c r="AJ111" s="436">
        <v>5.76</v>
      </c>
      <c r="AK111" s="428">
        <v>110</v>
      </c>
      <c r="AL111" t="str">
        <f t="shared" si="29"/>
        <v>9,67</v>
      </c>
      <c r="AM111" t="str">
        <f t="shared" si="24"/>
        <v>5,95</v>
      </c>
      <c r="AO111" s="19" t="str">
        <f t="shared" si="25"/>
        <v>9,90</v>
      </c>
      <c r="AP111" t="str">
        <f t="shared" si="26"/>
        <v>6,15</v>
      </c>
    </row>
    <row r="112" spans="1:42" ht="12.75">
      <c r="A112" s="424">
        <v>111</v>
      </c>
      <c r="B112" s="414" t="str">
        <f t="shared" si="18"/>
        <v>4,43</v>
      </c>
      <c r="C112" s="414" t="str">
        <f t="shared" si="19"/>
        <v>1,57</v>
      </c>
      <c r="D112" s="425" t="s">
        <v>363</v>
      </c>
      <c r="E112" s="417" t="s">
        <v>323</v>
      </c>
      <c r="F112" s="417"/>
      <c r="G112" s="417"/>
      <c r="H112" s="417"/>
      <c r="I112" s="417"/>
      <c r="J112" s="418">
        <v>-70</v>
      </c>
      <c r="K112" s="426">
        <v>1.77</v>
      </c>
      <c r="L112" s="427">
        <v>0.62</v>
      </c>
      <c r="M112" s="418">
        <v>-70</v>
      </c>
      <c r="O112" s="420">
        <f t="shared" si="0"/>
        <v>5.8999999999999995</v>
      </c>
      <c r="P112" s="420">
        <f t="shared" si="1"/>
        <v>2.0666666666666664</v>
      </c>
      <c r="Q112" s="421"/>
      <c r="R112" s="19">
        <v>-40</v>
      </c>
      <c r="S112" s="420">
        <f t="shared" si="27"/>
        <v>3.5399999999999996</v>
      </c>
      <c r="T112" s="420">
        <f t="shared" si="28"/>
        <v>1.2399999999999998</v>
      </c>
      <c r="U112">
        <v>-40</v>
      </c>
      <c r="V112" s="428">
        <v>111</v>
      </c>
      <c r="W112" s="420">
        <f t="shared" si="20"/>
        <v>3.962302176</v>
      </c>
      <c r="X112" s="420">
        <f t="shared" si="20"/>
        <v>1.3879250559999998</v>
      </c>
      <c r="Z112" s="423" t="str">
        <f t="shared" si="30"/>
        <v>3,96</v>
      </c>
      <c r="AA112" s="423" t="str">
        <f t="shared" si="30"/>
        <v>1,39</v>
      </c>
      <c r="AC112" s="423" t="str">
        <f t="shared" si="31"/>
        <v>4,05</v>
      </c>
      <c r="AD112" s="423" t="str">
        <f t="shared" si="31"/>
        <v>1,42</v>
      </c>
      <c r="AF112" t="str">
        <f t="shared" si="21"/>
        <v>4,19</v>
      </c>
      <c r="AG112" t="str">
        <f t="shared" si="21"/>
        <v>1,47</v>
      </c>
      <c r="AI112" s="437" t="str">
        <f t="shared" si="22"/>
        <v>4,19</v>
      </c>
      <c r="AJ112" s="437" t="str">
        <f t="shared" si="23"/>
        <v>1,47</v>
      </c>
      <c r="AK112" s="428">
        <v>111</v>
      </c>
      <c r="AL112" t="str">
        <f t="shared" si="29"/>
        <v>4,33</v>
      </c>
      <c r="AM112" t="str">
        <f t="shared" si="24"/>
        <v>1,52</v>
      </c>
      <c r="AO112" s="19" t="str">
        <f t="shared" si="25"/>
        <v>4,43</v>
      </c>
      <c r="AP112" t="str">
        <f t="shared" si="26"/>
        <v>1,57</v>
      </c>
    </row>
    <row r="113" spans="1:42" ht="12.75">
      <c r="A113" s="424">
        <v>112</v>
      </c>
      <c r="B113" s="414" t="str">
        <f t="shared" si="18"/>
        <v>4,43</v>
      </c>
      <c r="C113" s="414" t="str">
        <f t="shared" si="19"/>
        <v>1,56</v>
      </c>
      <c r="D113" s="425" t="s">
        <v>363</v>
      </c>
      <c r="E113" s="844" t="s">
        <v>324</v>
      </c>
      <c r="F113" s="844"/>
      <c r="G113" s="844"/>
      <c r="H113" s="844"/>
      <c r="I113" s="844"/>
      <c r="J113" s="418">
        <v>-50</v>
      </c>
      <c r="K113" s="426">
        <v>2.95</v>
      </c>
      <c r="L113" s="427">
        <v>1.03</v>
      </c>
      <c r="M113" s="418">
        <v>-50</v>
      </c>
      <c r="O113" s="420">
        <f t="shared" si="0"/>
        <v>5.9</v>
      </c>
      <c r="P113" s="420">
        <f t="shared" si="1"/>
        <v>2.06</v>
      </c>
      <c r="Q113" s="421"/>
      <c r="R113" s="19">
        <v>-40</v>
      </c>
      <c r="S113" s="420">
        <f t="shared" si="27"/>
        <v>3.54</v>
      </c>
      <c r="T113" s="420">
        <f t="shared" si="28"/>
        <v>1.236</v>
      </c>
      <c r="U113">
        <v>-40</v>
      </c>
      <c r="V113" s="428">
        <v>112</v>
      </c>
      <c r="W113" s="420">
        <f t="shared" si="20"/>
        <v>3.9623021760000006</v>
      </c>
      <c r="X113" s="420">
        <f t="shared" si="20"/>
        <v>1.3834478784000002</v>
      </c>
      <c r="Z113" s="423" t="str">
        <f t="shared" si="30"/>
        <v>3,96</v>
      </c>
      <c r="AA113" s="423" t="str">
        <f t="shared" si="30"/>
        <v>1,38</v>
      </c>
      <c r="AC113" s="423" t="str">
        <f t="shared" si="31"/>
        <v>4,05</v>
      </c>
      <c r="AD113" s="423" t="str">
        <f t="shared" si="31"/>
        <v>1,41</v>
      </c>
      <c r="AF113" t="str">
        <f t="shared" si="21"/>
        <v>4,19</v>
      </c>
      <c r="AG113" t="str">
        <f t="shared" si="21"/>
        <v>1,46</v>
      </c>
      <c r="AI113" s="437" t="str">
        <f t="shared" si="22"/>
        <v>4,19</v>
      </c>
      <c r="AJ113" s="437" t="str">
        <f t="shared" si="23"/>
        <v>1,46</v>
      </c>
      <c r="AK113" s="428">
        <v>112</v>
      </c>
      <c r="AL113" t="str">
        <f t="shared" si="29"/>
        <v>4,33</v>
      </c>
      <c r="AM113" t="str">
        <f t="shared" si="24"/>
        <v>1,51</v>
      </c>
      <c r="AO113" s="19" t="str">
        <f t="shared" si="25"/>
        <v>4,43</v>
      </c>
      <c r="AP113" t="str">
        <f t="shared" si="26"/>
        <v>1,56</v>
      </c>
    </row>
    <row r="114" spans="1:42" ht="12.75">
      <c r="A114" s="424">
        <v>113</v>
      </c>
      <c r="B114" s="414" t="str">
        <f t="shared" si="18"/>
        <v>4,43</v>
      </c>
      <c r="C114" s="414" t="str">
        <f t="shared" si="19"/>
        <v>1,56</v>
      </c>
      <c r="D114" s="425" t="s">
        <v>363</v>
      </c>
      <c r="E114" s="844" t="s">
        <v>351</v>
      </c>
      <c r="F114" s="844"/>
      <c r="G114" s="844"/>
      <c r="H114" s="844"/>
      <c r="I114" s="844"/>
      <c r="J114" s="418">
        <v>-40</v>
      </c>
      <c r="K114" s="426">
        <v>3.54</v>
      </c>
      <c r="L114" s="427">
        <v>1.13</v>
      </c>
      <c r="M114" s="418">
        <v>-45</v>
      </c>
      <c r="O114" s="420">
        <f t="shared" si="0"/>
        <v>5.9</v>
      </c>
      <c r="P114" s="420">
        <f t="shared" si="1"/>
        <v>2.0545454545454542</v>
      </c>
      <c r="Q114" s="421"/>
      <c r="R114" s="19">
        <v>-40</v>
      </c>
      <c r="S114" s="420">
        <f t="shared" si="27"/>
        <v>3.54</v>
      </c>
      <c r="T114" s="420">
        <f t="shared" si="28"/>
        <v>1.2327272727272724</v>
      </c>
      <c r="U114">
        <v>-40</v>
      </c>
      <c r="V114" s="428">
        <v>113</v>
      </c>
      <c r="W114" s="420">
        <f t="shared" si="20"/>
        <v>3.9623021760000006</v>
      </c>
      <c r="X114" s="420">
        <f t="shared" si="20"/>
        <v>1.3797847330909088</v>
      </c>
      <c r="Z114" s="423" t="str">
        <f t="shared" si="30"/>
        <v>3,96</v>
      </c>
      <c r="AA114" s="423" t="str">
        <f t="shared" si="30"/>
        <v>1,38</v>
      </c>
      <c r="AC114" s="423" t="str">
        <f t="shared" si="31"/>
        <v>4,05</v>
      </c>
      <c r="AD114" s="423" t="str">
        <f t="shared" si="31"/>
        <v>1,41</v>
      </c>
      <c r="AF114" t="str">
        <f t="shared" si="21"/>
        <v>4,19</v>
      </c>
      <c r="AG114" t="str">
        <f t="shared" si="21"/>
        <v>1,46</v>
      </c>
      <c r="AI114" s="437" t="str">
        <f t="shared" si="22"/>
        <v>4,19</v>
      </c>
      <c r="AJ114" s="437" t="str">
        <f t="shared" si="23"/>
        <v>1,46</v>
      </c>
      <c r="AK114" s="428">
        <v>113</v>
      </c>
      <c r="AL114" t="str">
        <f t="shared" si="29"/>
        <v>4,33</v>
      </c>
      <c r="AM114" t="str">
        <f t="shared" si="24"/>
        <v>1,51</v>
      </c>
      <c r="AO114" s="19" t="str">
        <f t="shared" si="25"/>
        <v>4,43</v>
      </c>
      <c r="AP114" t="str">
        <f t="shared" si="26"/>
        <v>1,56</v>
      </c>
    </row>
    <row r="115" spans="1:42" ht="12.75">
      <c r="A115" s="424">
        <v>114</v>
      </c>
      <c r="B115" s="414" t="str">
        <f t="shared" si="18"/>
        <v>4,07</v>
      </c>
      <c r="C115" s="414" t="str">
        <f t="shared" si="19"/>
        <v>1,56</v>
      </c>
      <c r="D115" s="425" t="s">
        <v>363</v>
      </c>
      <c r="E115" s="844" t="s">
        <v>326</v>
      </c>
      <c r="F115" s="844"/>
      <c r="G115" s="844"/>
      <c r="H115" s="844"/>
      <c r="I115" s="844"/>
      <c r="J115" s="418">
        <v>-40</v>
      </c>
      <c r="K115" s="426">
        <v>3.24</v>
      </c>
      <c r="L115" s="427">
        <v>1.03</v>
      </c>
      <c r="M115" s="418">
        <v>-50</v>
      </c>
      <c r="O115" s="420">
        <f t="shared" si="0"/>
        <v>5.4</v>
      </c>
      <c r="P115" s="420">
        <f t="shared" si="1"/>
        <v>2.06</v>
      </c>
      <c r="Q115" s="421"/>
      <c r="R115" s="19">
        <v>-40</v>
      </c>
      <c r="S115" s="420">
        <f t="shared" si="27"/>
        <v>3.24</v>
      </c>
      <c r="T115" s="420">
        <f t="shared" si="28"/>
        <v>1.236</v>
      </c>
      <c r="U115">
        <v>-40</v>
      </c>
      <c r="V115" s="428">
        <v>114</v>
      </c>
      <c r="W115" s="420">
        <f t="shared" si="20"/>
        <v>3.6265138560000008</v>
      </c>
      <c r="X115" s="420">
        <f t="shared" si="20"/>
        <v>1.3834478784000002</v>
      </c>
      <c r="Z115" s="423" t="str">
        <f t="shared" si="30"/>
        <v>3,63</v>
      </c>
      <c r="AA115" s="423" t="str">
        <f t="shared" si="30"/>
        <v>1,38</v>
      </c>
      <c r="AC115" s="423" t="str">
        <f t="shared" si="31"/>
        <v>3,71</v>
      </c>
      <c r="AD115" s="423" t="str">
        <f t="shared" si="31"/>
        <v>1,41</v>
      </c>
      <c r="AF115" t="str">
        <f t="shared" si="21"/>
        <v>3,84</v>
      </c>
      <c r="AG115" t="str">
        <f t="shared" si="21"/>
        <v>1,46</v>
      </c>
      <c r="AI115" s="437" t="str">
        <f t="shared" si="22"/>
        <v>3,84</v>
      </c>
      <c r="AJ115" s="437" t="str">
        <f t="shared" si="23"/>
        <v>1,46</v>
      </c>
      <c r="AK115" s="428">
        <v>114</v>
      </c>
      <c r="AL115" t="str">
        <f t="shared" si="29"/>
        <v>3,97</v>
      </c>
      <c r="AM115" t="str">
        <f t="shared" si="24"/>
        <v>1,51</v>
      </c>
      <c r="AO115" s="19" t="str">
        <f t="shared" si="25"/>
        <v>4,07</v>
      </c>
      <c r="AP115" t="str">
        <f t="shared" si="26"/>
        <v>1,56</v>
      </c>
    </row>
    <row r="116" spans="1:42" ht="12.75">
      <c r="A116" s="424">
        <v>115</v>
      </c>
      <c r="B116" s="414" t="str">
        <f t="shared" si="18"/>
        <v>4,80</v>
      </c>
      <c r="C116" s="414" t="str">
        <f t="shared" si="19"/>
        <v>2,22</v>
      </c>
      <c r="D116" s="425" t="s">
        <v>363</v>
      </c>
      <c r="E116" s="844" t="s">
        <v>352</v>
      </c>
      <c r="F116" s="844"/>
      <c r="G116" s="844"/>
      <c r="H116" s="844"/>
      <c r="I116" s="844"/>
      <c r="J116" s="418">
        <v>-35</v>
      </c>
      <c r="K116" s="426">
        <v>3.83</v>
      </c>
      <c r="L116" s="427">
        <v>1.75</v>
      </c>
      <c r="M116" s="418">
        <v>-15</v>
      </c>
      <c r="O116" s="420">
        <f t="shared" si="0"/>
        <v>5.892307692307692</v>
      </c>
      <c r="P116" s="420">
        <f t="shared" si="1"/>
        <v>2.058823529411765</v>
      </c>
      <c r="Q116" s="421"/>
      <c r="R116" s="19">
        <v>-35</v>
      </c>
      <c r="S116" s="420">
        <f t="shared" si="27"/>
        <v>3.8299999999999996</v>
      </c>
      <c r="T116" s="420">
        <f t="shared" si="28"/>
        <v>1.7500000000000002</v>
      </c>
      <c r="U116">
        <v>-15</v>
      </c>
      <c r="V116" s="428">
        <v>115</v>
      </c>
      <c r="W116" s="420">
        <f t="shared" si="20"/>
        <v>4.286897551999999</v>
      </c>
      <c r="X116" s="420">
        <f t="shared" si="20"/>
        <v>1.9587652000000004</v>
      </c>
      <c r="Z116" s="423" t="str">
        <f t="shared" si="30"/>
        <v>4,29</v>
      </c>
      <c r="AA116" s="423" t="str">
        <f t="shared" si="30"/>
        <v>1,96</v>
      </c>
      <c r="AC116" s="423" t="str">
        <f t="shared" si="31"/>
        <v>4,39</v>
      </c>
      <c r="AD116" s="423" t="str">
        <f t="shared" si="31"/>
        <v>2,01</v>
      </c>
      <c r="AF116" t="str">
        <f t="shared" si="21"/>
        <v>4,54</v>
      </c>
      <c r="AG116" t="str">
        <f t="shared" si="21"/>
        <v>2,08</v>
      </c>
      <c r="AI116" s="437" t="str">
        <f t="shared" si="22"/>
        <v>4,54</v>
      </c>
      <c r="AJ116" s="437" t="str">
        <f t="shared" si="23"/>
        <v>2,08</v>
      </c>
      <c r="AK116" s="428">
        <v>115</v>
      </c>
      <c r="AL116" t="str">
        <f t="shared" si="29"/>
        <v>4,69</v>
      </c>
      <c r="AM116" t="str">
        <f t="shared" si="24"/>
        <v>2,15</v>
      </c>
      <c r="AO116" s="19" t="str">
        <f t="shared" si="25"/>
        <v>4,80</v>
      </c>
      <c r="AP116" t="str">
        <f t="shared" si="26"/>
        <v>2,22</v>
      </c>
    </row>
    <row r="117" spans="1:42" ht="12.75">
      <c r="A117" s="424">
        <v>116</v>
      </c>
      <c r="B117" s="414" t="str">
        <f t="shared" si="18"/>
        <v>4,80</v>
      </c>
      <c r="C117" s="414" t="str">
        <f t="shared" si="19"/>
        <v>2,48</v>
      </c>
      <c r="D117" s="425" t="s">
        <v>363</v>
      </c>
      <c r="E117" s="844" t="s">
        <v>353</v>
      </c>
      <c r="F117" s="844"/>
      <c r="G117" s="844"/>
      <c r="H117" s="844"/>
      <c r="I117" s="844"/>
      <c r="J117" s="418">
        <v>-35</v>
      </c>
      <c r="K117" s="426">
        <v>3.83</v>
      </c>
      <c r="L117" s="427">
        <v>1.96</v>
      </c>
      <c r="M117" s="418">
        <v>-5</v>
      </c>
      <c r="O117" s="420">
        <f t="shared" si="0"/>
        <v>5.892307692307692</v>
      </c>
      <c r="P117" s="420">
        <f t="shared" si="1"/>
        <v>2.0631578947368423</v>
      </c>
      <c r="Q117" s="421"/>
      <c r="R117" s="19">
        <v>-35</v>
      </c>
      <c r="S117" s="420">
        <f t="shared" si="27"/>
        <v>3.8299999999999996</v>
      </c>
      <c r="T117" s="420">
        <f t="shared" si="28"/>
        <v>1.9600000000000002</v>
      </c>
      <c r="U117">
        <v>-5</v>
      </c>
      <c r="V117" s="428">
        <v>116</v>
      </c>
      <c r="W117" s="420">
        <f t="shared" si="20"/>
        <v>4.286897551999999</v>
      </c>
      <c r="X117" s="420">
        <f t="shared" si="20"/>
        <v>2.1938170240000003</v>
      </c>
      <c r="Z117" s="423" t="str">
        <f t="shared" si="30"/>
        <v>4,29</v>
      </c>
      <c r="AA117" s="423" t="str">
        <f t="shared" si="30"/>
        <v>2,19</v>
      </c>
      <c r="AC117" s="423" t="str">
        <f t="shared" si="31"/>
        <v>4,39</v>
      </c>
      <c r="AD117" s="423" t="str">
        <f t="shared" si="31"/>
        <v>2,24</v>
      </c>
      <c r="AF117" t="str">
        <f t="shared" si="21"/>
        <v>4,54</v>
      </c>
      <c r="AG117" t="str">
        <f t="shared" si="21"/>
        <v>2,32</v>
      </c>
      <c r="AI117" s="437" t="str">
        <f t="shared" si="22"/>
        <v>4,54</v>
      </c>
      <c r="AJ117" s="437" t="str">
        <f t="shared" si="23"/>
        <v>2,32</v>
      </c>
      <c r="AK117" s="428">
        <v>116</v>
      </c>
      <c r="AL117" t="str">
        <f t="shared" si="29"/>
        <v>4,69</v>
      </c>
      <c r="AM117" t="str">
        <f t="shared" si="24"/>
        <v>2,40</v>
      </c>
      <c r="AO117" s="19" t="str">
        <f t="shared" si="25"/>
        <v>4,80</v>
      </c>
      <c r="AP117" t="str">
        <f t="shared" si="26"/>
        <v>2,48</v>
      </c>
    </row>
    <row r="118" spans="1:42" ht="12.75">
      <c r="A118" s="424">
        <v>117</v>
      </c>
      <c r="B118" s="414" t="str">
        <f t="shared" si="18"/>
        <v>4,43</v>
      </c>
      <c r="C118" s="414" t="str">
        <f t="shared" si="19"/>
        <v>1,57</v>
      </c>
      <c r="D118" s="425" t="s">
        <v>363</v>
      </c>
      <c r="E118" s="844" t="s">
        <v>328</v>
      </c>
      <c r="F118" s="844"/>
      <c r="G118" s="844"/>
      <c r="H118" s="844"/>
      <c r="I118" s="844"/>
      <c r="J118" s="418">
        <v>-70</v>
      </c>
      <c r="K118" s="426">
        <v>1.77</v>
      </c>
      <c r="L118" s="427">
        <v>0.62</v>
      </c>
      <c r="M118" s="418">
        <v>-70</v>
      </c>
      <c r="O118" s="420">
        <f t="shared" si="0"/>
        <v>5.8999999999999995</v>
      </c>
      <c r="P118" s="420">
        <f t="shared" si="1"/>
        <v>2.0666666666666664</v>
      </c>
      <c r="Q118" s="421"/>
      <c r="R118" s="19">
        <v>-40</v>
      </c>
      <c r="S118" s="420">
        <f t="shared" si="27"/>
        <v>3.5399999999999996</v>
      </c>
      <c r="T118" s="420">
        <f t="shared" si="28"/>
        <v>1.2399999999999998</v>
      </c>
      <c r="U118">
        <v>-40</v>
      </c>
      <c r="V118" s="428">
        <v>117</v>
      </c>
      <c r="W118" s="420">
        <f t="shared" si="20"/>
        <v>3.962302176</v>
      </c>
      <c r="X118" s="420">
        <f t="shared" si="20"/>
        <v>1.3879250559999998</v>
      </c>
      <c r="Z118" s="423" t="str">
        <f t="shared" si="30"/>
        <v>3,96</v>
      </c>
      <c r="AA118" s="423" t="str">
        <f t="shared" si="30"/>
        <v>1,39</v>
      </c>
      <c r="AC118" s="423" t="str">
        <f t="shared" si="31"/>
        <v>4,05</v>
      </c>
      <c r="AD118" s="423" t="str">
        <f t="shared" si="31"/>
        <v>1,42</v>
      </c>
      <c r="AF118" t="str">
        <f t="shared" si="21"/>
        <v>4,19</v>
      </c>
      <c r="AG118" t="str">
        <f t="shared" si="21"/>
        <v>1,47</v>
      </c>
      <c r="AI118" s="437" t="str">
        <f t="shared" si="22"/>
        <v>4,19</v>
      </c>
      <c r="AJ118" s="437" t="str">
        <f t="shared" si="23"/>
        <v>1,47</v>
      </c>
      <c r="AK118" s="428">
        <v>117</v>
      </c>
      <c r="AL118" t="str">
        <f t="shared" si="29"/>
        <v>4,33</v>
      </c>
      <c r="AM118" t="str">
        <f t="shared" si="24"/>
        <v>1,52</v>
      </c>
      <c r="AO118" s="19" t="str">
        <f t="shared" si="25"/>
        <v>4,43</v>
      </c>
      <c r="AP118" t="str">
        <f t="shared" si="26"/>
        <v>1,57</v>
      </c>
    </row>
    <row r="119" spans="1:42" ht="12.75">
      <c r="A119" s="424">
        <v>118</v>
      </c>
      <c r="B119" s="414" t="str">
        <f t="shared" si="18"/>
        <v>5,90</v>
      </c>
      <c r="C119" s="414" t="str">
        <f t="shared" si="19"/>
        <v>2,22</v>
      </c>
      <c r="D119" s="425" t="s">
        <v>363</v>
      </c>
      <c r="E119" s="844" t="s">
        <v>329</v>
      </c>
      <c r="F119" s="844"/>
      <c r="G119" s="844"/>
      <c r="H119" s="844"/>
      <c r="I119" s="844"/>
      <c r="J119" s="418">
        <v>-20</v>
      </c>
      <c r="K119" s="426">
        <v>4.72</v>
      </c>
      <c r="L119" s="427">
        <v>1.75</v>
      </c>
      <c r="M119" s="418">
        <v>-15</v>
      </c>
      <c r="O119" s="420">
        <f t="shared" si="0"/>
        <v>5.8999999999999995</v>
      </c>
      <c r="P119" s="420">
        <f t="shared" si="1"/>
        <v>2.058823529411765</v>
      </c>
      <c r="Q119" s="421"/>
      <c r="R119" s="19">
        <v>-20</v>
      </c>
      <c r="S119" s="420">
        <f t="shared" si="27"/>
        <v>4.72</v>
      </c>
      <c r="T119" s="420">
        <f t="shared" si="28"/>
        <v>1.7500000000000002</v>
      </c>
      <c r="U119">
        <v>-15</v>
      </c>
      <c r="V119" s="428">
        <v>118</v>
      </c>
      <c r="W119" s="420">
        <f t="shared" si="20"/>
        <v>5.283069568</v>
      </c>
      <c r="X119" s="420">
        <f t="shared" si="20"/>
        <v>1.9587652000000004</v>
      </c>
      <c r="Z119" s="423" t="str">
        <f t="shared" si="30"/>
        <v>5,28</v>
      </c>
      <c r="AA119" s="423" t="str">
        <f t="shared" si="30"/>
        <v>1,96</v>
      </c>
      <c r="AC119" s="423" t="str">
        <f t="shared" si="31"/>
        <v>5,40</v>
      </c>
      <c r="AD119" s="423" t="str">
        <f t="shared" si="31"/>
        <v>2,01</v>
      </c>
      <c r="AF119" t="str">
        <f t="shared" si="21"/>
        <v>5,58</v>
      </c>
      <c r="AG119" t="str">
        <f t="shared" si="21"/>
        <v>2,08</v>
      </c>
      <c r="AI119" s="437" t="str">
        <f t="shared" si="22"/>
        <v>5,58</v>
      </c>
      <c r="AJ119" s="437" t="str">
        <f t="shared" si="23"/>
        <v>2,08</v>
      </c>
      <c r="AK119" s="428">
        <v>118</v>
      </c>
      <c r="AL119" t="str">
        <f t="shared" si="29"/>
        <v>5,76</v>
      </c>
      <c r="AM119" t="str">
        <f t="shared" si="24"/>
        <v>2,15</v>
      </c>
      <c r="AO119" s="19" t="str">
        <f t="shared" si="25"/>
        <v>5,90</v>
      </c>
      <c r="AP119" t="str">
        <f t="shared" si="26"/>
        <v>2,22</v>
      </c>
    </row>
    <row r="120" spans="1:42" ht="12.75">
      <c r="A120" s="424">
        <v>119</v>
      </c>
      <c r="B120" s="414" t="str">
        <f t="shared" si="18"/>
        <v>8,87</v>
      </c>
      <c r="C120" s="414" t="str">
        <f t="shared" si="19"/>
        <v>2,48</v>
      </c>
      <c r="D120" s="425" t="s">
        <v>363</v>
      </c>
      <c r="E120" s="844" t="s">
        <v>354</v>
      </c>
      <c r="F120" s="844"/>
      <c r="G120" s="844"/>
      <c r="H120" s="844"/>
      <c r="I120" s="844"/>
      <c r="J120" s="418">
        <v>20</v>
      </c>
      <c r="K120" s="426">
        <v>7.08</v>
      </c>
      <c r="L120" s="427">
        <v>1.96</v>
      </c>
      <c r="M120" s="418">
        <v>-5</v>
      </c>
      <c r="O120" s="420">
        <f t="shared" si="0"/>
        <v>5.9</v>
      </c>
      <c r="P120" s="420">
        <f t="shared" si="1"/>
        <v>2.0631578947368423</v>
      </c>
      <c r="Q120" s="421"/>
      <c r="R120" s="19">
        <v>20</v>
      </c>
      <c r="S120" s="420">
        <f t="shared" si="27"/>
        <v>7.08</v>
      </c>
      <c r="T120" s="420">
        <f t="shared" si="28"/>
        <v>1.9600000000000002</v>
      </c>
      <c r="U120">
        <v>-5</v>
      </c>
      <c r="V120" s="428">
        <v>119</v>
      </c>
      <c r="W120" s="420">
        <f t="shared" si="20"/>
        <v>7.924604352000001</v>
      </c>
      <c r="X120" s="420">
        <f t="shared" si="20"/>
        <v>2.1938170240000003</v>
      </c>
      <c r="Z120" s="423" t="str">
        <f t="shared" si="30"/>
        <v>7,92</v>
      </c>
      <c r="AA120" s="423" t="str">
        <f t="shared" si="30"/>
        <v>2,19</v>
      </c>
      <c r="AC120" s="423" t="str">
        <f t="shared" si="31"/>
        <v>8,10</v>
      </c>
      <c r="AD120" s="423" t="str">
        <f t="shared" si="31"/>
        <v>2,24</v>
      </c>
      <c r="AF120" t="str">
        <f t="shared" si="21"/>
        <v>8,38</v>
      </c>
      <c r="AG120" t="str">
        <f t="shared" si="21"/>
        <v>2,32</v>
      </c>
      <c r="AI120" s="437" t="str">
        <f t="shared" si="22"/>
        <v>8,38</v>
      </c>
      <c r="AJ120" s="437" t="str">
        <f t="shared" si="23"/>
        <v>2,32</v>
      </c>
      <c r="AK120" s="428">
        <v>119</v>
      </c>
      <c r="AL120" t="str">
        <f t="shared" si="29"/>
        <v>8,66</v>
      </c>
      <c r="AM120" t="str">
        <f t="shared" si="24"/>
        <v>2,40</v>
      </c>
      <c r="AO120" s="19" t="str">
        <f t="shared" si="25"/>
        <v>8,87</v>
      </c>
      <c r="AP120" t="str">
        <f t="shared" si="26"/>
        <v>2,48</v>
      </c>
    </row>
    <row r="121" spans="1:42" ht="12.75">
      <c r="A121" s="424">
        <v>120</v>
      </c>
      <c r="B121" s="414" t="str">
        <f t="shared" si="18"/>
        <v>7,75</v>
      </c>
      <c r="C121" s="414" t="str">
        <f t="shared" si="19"/>
        <v>2,22</v>
      </c>
      <c r="D121" s="425" t="s">
        <v>363</v>
      </c>
      <c r="E121" s="844" t="s">
        <v>331</v>
      </c>
      <c r="F121" s="844"/>
      <c r="G121" s="844"/>
      <c r="H121" s="844"/>
      <c r="I121" s="844"/>
      <c r="J121" s="418">
        <v>5</v>
      </c>
      <c r="K121" s="426">
        <v>6.19</v>
      </c>
      <c r="L121" s="427">
        <v>1.75</v>
      </c>
      <c r="M121" s="418">
        <v>-15</v>
      </c>
      <c r="O121" s="420">
        <f t="shared" si="0"/>
        <v>5.895238095238096</v>
      </c>
      <c r="P121" s="420">
        <f t="shared" si="1"/>
        <v>2.058823529411765</v>
      </c>
      <c r="Q121" s="421"/>
      <c r="R121" s="19">
        <v>5</v>
      </c>
      <c r="S121" s="420">
        <f t="shared" si="27"/>
        <v>6.19</v>
      </c>
      <c r="T121" s="420">
        <f t="shared" si="28"/>
        <v>1.7500000000000002</v>
      </c>
      <c r="U121">
        <v>-15</v>
      </c>
      <c r="V121" s="428">
        <v>120</v>
      </c>
      <c r="W121" s="420">
        <f t="shared" si="20"/>
        <v>6.928432336000001</v>
      </c>
      <c r="X121" s="420">
        <f t="shared" si="20"/>
        <v>1.9587652000000004</v>
      </c>
      <c r="Z121" s="423" t="str">
        <f t="shared" si="30"/>
        <v>6,93</v>
      </c>
      <c r="AA121" s="423" t="str">
        <f t="shared" si="30"/>
        <v>1,96</v>
      </c>
      <c r="AC121" s="423" t="str">
        <f t="shared" si="31"/>
        <v>7,09</v>
      </c>
      <c r="AD121" s="423" t="str">
        <f t="shared" si="31"/>
        <v>2,01</v>
      </c>
      <c r="AF121" t="str">
        <f t="shared" si="21"/>
        <v>7,33</v>
      </c>
      <c r="AG121" t="str">
        <f t="shared" si="21"/>
        <v>2,08</v>
      </c>
      <c r="AI121" s="437" t="str">
        <f t="shared" si="22"/>
        <v>7,33</v>
      </c>
      <c r="AJ121" s="437" t="str">
        <f t="shared" si="23"/>
        <v>2,08</v>
      </c>
      <c r="AK121" s="428">
        <v>120</v>
      </c>
      <c r="AL121" t="str">
        <f t="shared" si="29"/>
        <v>7,57</v>
      </c>
      <c r="AM121" t="str">
        <f t="shared" si="24"/>
        <v>2,15</v>
      </c>
      <c r="AO121" s="19" t="str">
        <f t="shared" si="25"/>
        <v>7,75</v>
      </c>
      <c r="AP121" t="str">
        <f t="shared" si="26"/>
        <v>2,22</v>
      </c>
    </row>
    <row r="122" spans="1:42" ht="12.75">
      <c r="A122" s="424">
        <v>121</v>
      </c>
      <c r="B122" s="414" t="str">
        <f t="shared" si="18"/>
        <v>9,61</v>
      </c>
      <c r="C122" s="414" t="str">
        <f t="shared" si="19"/>
        <v>2,87</v>
      </c>
      <c r="D122" s="425" t="s">
        <v>363</v>
      </c>
      <c r="E122" s="844" t="s">
        <v>332</v>
      </c>
      <c r="F122" s="844"/>
      <c r="G122" s="844"/>
      <c r="H122" s="844"/>
      <c r="I122" s="844"/>
      <c r="J122" s="418">
        <v>30</v>
      </c>
      <c r="K122" s="426">
        <v>7.67</v>
      </c>
      <c r="L122" s="427">
        <v>2.27</v>
      </c>
      <c r="M122" s="418">
        <v>10</v>
      </c>
      <c r="O122" s="420">
        <f t="shared" si="0"/>
        <v>5.8999999999999995</v>
      </c>
      <c r="P122" s="420">
        <f t="shared" si="1"/>
        <v>2.0636363636363635</v>
      </c>
      <c r="Q122" s="421"/>
      <c r="R122" s="19">
        <v>30</v>
      </c>
      <c r="S122" s="420">
        <f t="shared" si="27"/>
        <v>7.67</v>
      </c>
      <c r="T122" s="420">
        <f t="shared" si="28"/>
        <v>2.27</v>
      </c>
      <c r="U122">
        <v>10</v>
      </c>
      <c r="V122" s="428">
        <v>121</v>
      </c>
      <c r="W122" s="420">
        <f t="shared" si="20"/>
        <v>8.584988048000001</v>
      </c>
      <c r="X122" s="420">
        <f t="shared" si="20"/>
        <v>2.540798288</v>
      </c>
      <c r="Z122" s="423" t="str">
        <f t="shared" si="30"/>
        <v>8,58</v>
      </c>
      <c r="AA122" s="423" t="str">
        <f t="shared" si="30"/>
        <v>2,54</v>
      </c>
      <c r="AC122" s="423" t="str">
        <f t="shared" si="31"/>
        <v>8,78</v>
      </c>
      <c r="AD122" s="423" t="str">
        <f t="shared" si="31"/>
        <v>2,60</v>
      </c>
      <c r="AF122" t="str">
        <f t="shared" si="21"/>
        <v>9,08</v>
      </c>
      <c r="AG122" t="str">
        <f t="shared" si="21"/>
        <v>2,69</v>
      </c>
      <c r="AI122" s="437" t="str">
        <f t="shared" si="22"/>
        <v>9,08</v>
      </c>
      <c r="AJ122" s="437" t="str">
        <f t="shared" si="23"/>
        <v>2,69</v>
      </c>
      <c r="AK122" s="428">
        <v>121</v>
      </c>
      <c r="AL122" t="str">
        <f t="shared" si="29"/>
        <v>9,38</v>
      </c>
      <c r="AM122" t="str">
        <f t="shared" si="24"/>
        <v>2,78</v>
      </c>
      <c r="AO122" s="19" t="str">
        <f t="shared" si="25"/>
        <v>9,61</v>
      </c>
      <c r="AP122" t="str">
        <f t="shared" si="26"/>
        <v>2,87</v>
      </c>
    </row>
    <row r="123" spans="1:42" ht="12.75">
      <c r="A123" s="424">
        <v>122</v>
      </c>
      <c r="B123" s="414" t="str">
        <f t="shared" si="18"/>
        <v>9,96</v>
      </c>
      <c r="C123" s="414" t="str">
        <f t="shared" si="19"/>
        <v>2,99</v>
      </c>
      <c r="D123" s="425" t="s">
        <v>363</v>
      </c>
      <c r="E123" s="844" t="s">
        <v>333</v>
      </c>
      <c r="F123" s="844"/>
      <c r="G123" s="844"/>
      <c r="H123" s="844"/>
      <c r="I123" s="844"/>
      <c r="J123" s="418">
        <v>35</v>
      </c>
      <c r="K123" s="426">
        <v>7.96</v>
      </c>
      <c r="L123" s="427">
        <v>2.37</v>
      </c>
      <c r="M123" s="418">
        <v>15</v>
      </c>
      <c r="O123" s="420">
        <f t="shared" si="0"/>
        <v>5.8962962962962955</v>
      </c>
      <c r="P123" s="420">
        <f t="shared" si="1"/>
        <v>2.0608695652173914</v>
      </c>
      <c r="Q123" s="421"/>
      <c r="R123" s="19">
        <v>35</v>
      </c>
      <c r="S123" s="420">
        <f t="shared" si="27"/>
        <v>7.959999999999999</v>
      </c>
      <c r="T123" s="420">
        <f t="shared" si="28"/>
        <v>2.37</v>
      </c>
      <c r="U123">
        <v>15</v>
      </c>
      <c r="V123" s="428">
        <v>122</v>
      </c>
      <c r="W123" s="420">
        <f t="shared" si="20"/>
        <v>8.909583424</v>
      </c>
      <c r="X123" s="420">
        <f t="shared" si="20"/>
        <v>2.6527277280000003</v>
      </c>
      <c r="Z123" s="423" t="str">
        <f t="shared" si="30"/>
        <v>8,91</v>
      </c>
      <c r="AA123" s="423" t="str">
        <f t="shared" si="30"/>
        <v>2,65</v>
      </c>
      <c r="AC123" s="423" t="str">
        <f t="shared" si="31"/>
        <v>9,11</v>
      </c>
      <c r="AD123" s="423" t="str">
        <f t="shared" si="31"/>
        <v>2,71</v>
      </c>
      <c r="AF123" t="str">
        <f t="shared" si="21"/>
        <v>9,42</v>
      </c>
      <c r="AG123" t="str">
        <f t="shared" si="21"/>
        <v>2,80</v>
      </c>
      <c r="AI123" s="437" t="str">
        <f t="shared" si="22"/>
        <v>9,42</v>
      </c>
      <c r="AJ123" s="437" t="str">
        <f t="shared" si="23"/>
        <v>2,80</v>
      </c>
      <c r="AK123" s="428">
        <v>122</v>
      </c>
      <c r="AL123" t="str">
        <f t="shared" si="29"/>
        <v>9,73</v>
      </c>
      <c r="AM123" t="str">
        <f t="shared" si="24"/>
        <v>2,89</v>
      </c>
      <c r="AO123" s="19" t="str">
        <f t="shared" si="25"/>
        <v>9,96</v>
      </c>
      <c r="AP123" t="str">
        <f t="shared" si="26"/>
        <v>2,99</v>
      </c>
    </row>
    <row r="124" spans="1:42" ht="12.75">
      <c r="A124" s="424">
        <v>123</v>
      </c>
      <c r="B124" s="414" t="str">
        <f t="shared" si="18"/>
        <v>14,75</v>
      </c>
      <c r="C124" s="414" t="str">
        <f t="shared" si="19"/>
        <v>5,22</v>
      </c>
      <c r="D124" s="425" t="s">
        <v>363</v>
      </c>
      <c r="E124" s="844" t="s">
        <v>334</v>
      </c>
      <c r="F124" s="844"/>
      <c r="G124" s="844"/>
      <c r="H124" s="844"/>
      <c r="I124" s="844"/>
      <c r="J124" s="418">
        <v>-55</v>
      </c>
      <c r="K124" s="426">
        <v>8.83</v>
      </c>
      <c r="L124" s="427">
        <v>2.75</v>
      </c>
      <c r="M124" s="418">
        <v>-60</v>
      </c>
      <c r="O124" s="420">
        <f t="shared" si="0"/>
        <v>19.622222222222224</v>
      </c>
      <c r="P124" s="420">
        <f t="shared" si="1"/>
        <v>6.875</v>
      </c>
      <c r="Q124" s="421"/>
      <c r="R124" s="19">
        <v>-40</v>
      </c>
      <c r="S124" s="420">
        <f t="shared" si="27"/>
        <v>11.773333333333333</v>
      </c>
      <c r="T124" s="420">
        <f t="shared" si="28"/>
        <v>4.125</v>
      </c>
      <c r="U124">
        <v>-40</v>
      </c>
      <c r="V124" s="428">
        <v>123</v>
      </c>
      <c r="W124" s="420">
        <f t="shared" si="20"/>
        <v>13.177826069333333</v>
      </c>
      <c r="X124" s="420">
        <f t="shared" si="20"/>
        <v>4.6170894</v>
      </c>
      <c r="Z124" s="423" t="str">
        <f t="shared" si="30"/>
        <v>13,18</v>
      </c>
      <c r="AA124" s="423" t="str">
        <f t="shared" si="30"/>
        <v>4,62</v>
      </c>
      <c r="AC124" s="423" t="str">
        <f t="shared" si="31"/>
        <v>13,48</v>
      </c>
      <c r="AD124" s="423" t="str">
        <f t="shared" si="31"/>
        <v>4,73</v>
      </c>
      <c r="AF124" t="str">
        <f t="shared" si="21"/>
        <v>13,94</v>
      </c>
      <c r="AG124" t="str">
        <f t="shared" si="21"/>
        <v>4,89</v>
      </c>
      <c r="AI124" s="437" t="str">
        <f t="shared" si="22"/>
        <v>13,94</v>
      </c>
      <c r="AJ124" s="437" t="str">
        <f t="shared" si="23"/>
        <v>4,89</v>
      </c>
      <c r="AK124" s="428">
        <v>123</v>
      </c>
      <c r="AL124" t="str">
        <f t="shared" si="29"/>
        <v>14,40</v>
      </c>
      <c r="AM124" t="str">
        <f t="shared" si="24"/>
        <v>5,05</v>
      </c>
      <c r="AO124" s="19" t="str">
        <f t="shared" si="25"/>
        <v>14,75</v>
      </c>
      <c r="AP124" t="str">
        <f t="shared" si="26"/>
        <v>5,22</v>
      </c>
    </row>
    <row r="125" spans="1:42" ht="12.75">
      <c r="A125" s="424">
        <v>124</v>
      </c>
      <c r="B125" s="414" t="str">
        <f t="shared" si="18"/>
        <v>14,77</v>
      </c>
      <c r="C125" s="414" t="str">
        <f t="shared" si="19"/>
        <v>5,21</v>
      </c>
      <c r="D125" s="425" t="s">
        <v>363</v>
      </c>
      <c r="E125" s="844" t="s">
        <v>335</v>
      </c>
      <c r="F125" s="844"/>
      <c r="G125" s="844"/>
      <c r="H125" s="844"/>
      <c r="I125" s="844"/>
      <c r="J125" s="418">
        <v>-45</v>
      </c>
      <c r="K125" s="426">
        <v>10.81</v>
      </c>
      <c r="L125" s="427">
        <v>3.43</v>
      </c>
      <c r="M125" s="418">
        <v>-50</v>
      </c>
      <c r="O125" s="420">
        <f t="shared" si="0"/>
        <v>19.654545454545453</v>
      </c>
      <c r="P125" s="420">
        <f t="shared" si="1"/>
        <v>6.86</v>
      </c>
      <c r="Q125" s="421"/>
      <c r="R125" s="19">
        <v>-40</v>
      </c>
      <c r="S125" s="420">
        <f t="shared" si="27"/>
        <v>11.792727272727271</v>
      </c>
      <c r="T125" s="420">
        <f t="shared" si="28"/>
        <v>4.116</v>
      </c>
      <c r="U125">
        <v>-40</v>
      </c>
      <c r="V125" s="428">
        <v>124</v>
      </c>
      <c r="W125" s="420">
        <f t="shared" si="20"/>
        <v>13.199533597090907</v>
      </c>
      <c r="X125" s="420">
        <f t="shared" si="20"/>
        <v>4.6070157503999996</v>
      </c>
      <c r="Z125" s="423" t="str">
        <f t="shared" si="30"/>
        <v>13,20</v>
      </c>
      <c r="AA125" s="423" t="str">
        <f t="shared" si="30"/>
        <v>4,61</v>
      </c>
      <c r="AC125" s="423" t="str">
        <f t="shared" si="31"/>
        <v>13,50</v>
      </c>
      <c r="AD125" s="423" t="str">
        <f t="shared" si="31"/>
        <v>4,72</v>
      </c>
      <c r="AF125" t="str">
        <f t="shared" si="21"/>
        <v>13,96</v>
      </c>
      <c r="AG125" t="str">
        <f t="shared" si="21"/>
        <v>4,88</v>
      </c>
      <c r="AI125" s="437" t="str">
        <f t="shared" si="22"/>
        <v>13,96</v>
      </c>
      <c r="AJ125" s="437" t="str">
        <f t="shared" si="23"/>
        <v>4,88</v>
      </c>
      <c r="AK125" s="428">
        <v>124</v>
      </c>
      <c r="AL125" t="str">
        <f t="shared" si="29"/>
        <v>14,42</v>
      </c>
      <c r="AM125" t="str">
        <f t="shared" si="24"/>
        <v>5,04</v>
      </c>
      <c r="AO125" s="19" t="str">
        <f t="shared" si="25"/>
        <v>14,77</v>
      </c>
      <c r="AP125" t="str">
        <f t="shared" si="26"/>
        <v>5,21</v>
      </c>
    </row>
    <row r="126" spans="1:42" ht="12.75">
      <c r="A126" s="424">
        <v>125</v>
      </c>
      <c r="B126" s="414" t="str">
        <f t="shared" si="18"/>
        <v>17,23</v>
      </c>
      <c r="C126" s="414" t="str">
        <f t="shared" si="19"/>
        <v>5,22</v>
      </c>
      <c r="D126" s="425" t="s">
        <v>363</v>
      </c>
      <c r="E126" s="844" t="s">
        <v>355</v>
      </c>
      <c r="F126" s="844"/>
      <c r="G126" s="844"/>
      <c r="H126" s="844"/>
      <c r="I126" s="844"/>
      <c r="J126" s="418">
        <v>-30</v>
      </c>
      <c r="K126" s="426">
        <v>13.76</v>
      </c>
      <c r="L126" s="427">
        <v>3.78</v>
      </c>
      <c r="M126" s="418">
        <v>-45</v>
      </c>
      <c r="O126" s="420">
        <f t="shared" si="0"/>
        <v>19.65714285714286</v>
      </c>
      <c r="P126" s="420">
        <f t="shared" si="1"/>
        <v>6.872727272727272</v>
      </c>
      <c r="Q126" s="421"/>
      <c r="R126" s="19">
        <v>-30</v>
      </c>
      <c r="S126" s="420">
        <f t="shared" si="27"/>
        <v>13.76</v>
      </c>
      <c r="T126" s="420">
        <f t="shared" si="28"/>
        <v>4.123636363636363</v>
      </c>
      <c r="U126">
        <v>-40</v>
      </c>
      <c r="V126" s="428">
        <v>125</v>
      </c>
      <c r="W126" s="420">
        <f t="shared" si="20"/>
        <v>15.401490944</v>
      </c>
      <c r="X126" s="420">
        <f t="shared" si="20"/>
        <v>4.615563089454546</v>
      </c>
      <c r="Z126" s="423" t="str">
        <f t="shared" si="30"/>
        <v>15,40</v>
      </c>
      <c r="AA126" s="423" t="str">
        <f t="shared" si="30"/>
        <v>4,62</v>
      </c>
      <c r="AC126" s="423" t="str">
        <f t="shared" si="31"/>
        <v>15,75</v>
      </c>
      <c r="AD126" s="423" t="str">
        <f t="shared" si="31"/>
        <v>4,73</v>
      </c>
      <c r="AF126" t="str">
        <f t="shared" si="21"/>
        <v>16,29</v>
      </c>
      <c r="AG126" t="str">
        <f t="shared" si="21"/>
        <v>4,89</v>
      </c>
      <c r="AI126" s="437" t="str">
        <f t="shared" si="22"/>
        <v>16,29</v>
      </c>
      <c r="AJ126" s="437" t="str">
        <f t="shared" si="23"/>
        <v>4,89</v>
      </c>
      <c r="AK126" s="428">
        <v>125</v>
      </c>
      <c r="AL126" t="str">
        <f t="shared" si="29"/>
        <v>16,83</v>
      </c>
      <c r="AM126" t="str">
        <f t="shared" si="24"/>
        <v>5,05</v>
      </c>
      <c r="AO126" s="19" t="str">
        <f t="shared" si="25"/>
        <v>17,23</v>
      </c>
      <c r="AP126" t="str">
        <f t="shared" si="26"/>
        <v>5,22</v>
      </c>
    </row>
    <row r="127" spans="1:42" ht="12.75">
      <c r="A127" s="424">
        <v>126</v>
      </c>
      <c r="B127" s="414" t="str">
        <f t="shared" si="18"/>
        <v>16,01</v>
      </c>
      <c r="C127" s="414" t="str">
        <f t="shared" si="19"/>
        <v>5,21</v>
      </c>
      <c r="D127" s="425" t="s">
        <v>363</v>
      </c>
      <c r="E127" s="844" t="s">
        <v>337</v>
      </c>
      <c r="F127" s="844"/>
      <c r="G127" s="844"/>
      <c r="H127" s="844"/>
      <c r="I127" s="844"/>
      <c r="J127" s="418">
        <v>-35</v>
      </c>
      <c r="K127" s="426">
        <v>12.78</v>
      </c>
      <c r="L127" s="427">
        <v>3.43</v>
      </c>
      <c r="M127" s="418">
        <v>-50</v>
      </c>
      <c r="O127" s="420">
        <f t="shared" si="0"/>
        <v>19.66153846153846</v>
      </c>
      <c r="P127" s="420">
        <f t="shared" si="1"/>
        <v>6.86</v>
      </c>
      <c r="Q127" s="421"/>
      <c r="R127" s="19">
        <v>-35</v>
      </c>
      <c r="S127" s="420">
        <f t="shared" si="27"/>
        <v>12.78</v>
      </c>
      <c r="T127" s="420">
        <f t="shared" si="28"/>
        <v>4.116</v>
      </c>
      <c r="U127">
        <v>-40</v>
      </c>
      <c r="V127" s="428">
        <v>126</v>
      </c>
      <c r="W127" s="420">
        <f t="shared" si="20"/>
        <v>14.304582432</v>
      </c>
      <c r="X127" s="420">
        <f t="shared" si="20"/>
        <v>4.6070157503999996</v>
      </c>
      <c r="Z127" s="423" t="str">
        <f t="shared" si="30"/>
        <v>14,30</v>
      </c>
      <c r="AA127" s="423" t="str">
        <f t="shared" si="30"/>
        <v>4,61</v>
      </c>
      <c r="AC127" s="423" t="str">
        <f t="shared" si="31"/>
        <v>14,63</v>
      </c>
      <c r="AD127" s="423" t="str">
        <f t="shared" si="31"/>
        <v>4,72</v>
      </c>
      <c r="AF127" t="str">
        <f t="shared" si="21"/>
        <v>15,13</v>
      </c>
      <c r="AG127" t="str">
        <f t="shared" si="21"/>
        <v>4,88</v>
      </c>
      <c r="AI127" s="437" t="str">
        <f t="shared" si="22"/>
        <v>15,13</v>
      </c>
      <c r="AJ127" s="437" t="str">
        <f t="shared" si="23"/>
        <v>4,88</v>
      </c>
      <c r="AK127" s="428">
        <v>126</v>
      </c>
      <c r="AL127" t="str">
        <f t="shared" si="29"/>
        <v>15,63</v>
      </c>
      <c r="AM127" t="str">
        <f t="shared" si="24"/>
        <v>5,04</v>
      </c>
      <c r="AO127" s="19" t="str">
        <f t="shared" si="25"/>
        <v>16,01</v>
      </c>
      <c r="AP127" t="str">
        <f t="shared" si="26"/>
        <v>5,21</v>
      </c>
    </row>
    <row r="128" spans="1:42" ht="12.75">
      <c r="A128" s="424">
        <v>127</v>
      </c>
      <c r="B128" s="414" t="str">
        <f t="shared" si="18"/>
        <v>18,47</v>
      </c>
      <c r="C128" s="414" t="str">
        <f t="shared" si="19"/>
        <v>6,50</v>
      </c>
      <c r="D128" s="425" t="s">
        <v>363</v>
      </c>
      <c r="E128" s="844" t="s">
        <v>338</v>
      </c>
      <c r="F128" s="844"/>
      <c r="G128" s="844"/>
      <c r="H128" s="844"/>
      <c r="I128" s="844"/>
      <c r="J128" s="418">
        <v>-25</v>
      </c>
      <c r="K128" s="426">
        <v>14.75</v>
      </c>
      <c r="L128" s="427">
        <v>5.15</v>
      </c>
      <c r="M128" s="418">
        <v>-25</v>
      </c>
      <c r="O128" s="420">
        <f t="shared" si="0"/>
        <v>19.666666666666668</v>
      </c>
      <c r="P128" s="420">
        <f t="shared" si="1"/>
        <v>6.866666666666667</v>
      </c>
      <c r="Q128" s="421"/>
      <c r="R128" s="19">
        <v>-25</v>
      </c>
      <c r="S128" s="420">
        <f t="shared" si="27"/>
        <v>14.75</v>
      </c>
      <c r="T128" s="420">
        <f t="shared" si="28"/>
        <v>5.15</v>
      </c>
      <c r="U128">
        <v>-25</v>
      </c>
      <c r="V128" s="428">
        <v>127</v>
      </c>
      <c r="W128" s="420">
        <f t="shared" si="20"/>
        <v>16.5095924</v>
      </c>
      <c r="X128" s="420">
        <f t="shared" si="20"/>
        <v>5.764366160000001</v>
      </c>
      <c r="Z128" s="423" t="str">
        <f t="shared" si="30"/>
        <v>16,51</v>
      </c>
      <c r="AA128" s="423" t="str">
        <f t="shared" si="30"/>
        <v>5,76</v>
      </c>
      <c r="AC128" s="423" t="str">
        <f t="shared" si="31"/>
        <v>16,89</v>
      </c>
      <c r="AD128" s="423" t="str">
        <f t="shared" si="31"/>
        <v>5,89</v>
      </c>
      <c r="AF128" t="str">
        <f t="shared" si="21"/>
        <v>17,46</v>
      </c>
      <c r="AG128" t="str">
        <f t="shared" si="21"/>
        <v>6,09</v>
      </c>
      <c r="AI128" s="437" t="str">
        <f t="shared" si="22"/>
        <v>17,46</v>
      </c>
      <c r="AJ128" s="437" t="str">
        <f t="shared" si="23"/>
        <v>6,09</v>
      </c>
      <c r="AK128" s="428">
        <v>127</v>
      </c>
      <c r="AL128" t="str">
        <f t="shared" si="29"/>
        <v>18,04</v>
      </c>
      <c r="AM128" t="str">
        <f t="shared" si="24"/>
        <v>6,29</v>
      </c>
      <c r="AO128" s="19" t="str">
        <f t="shared" si="25"/>
        <v>18,47</v>
      </c>
      <c r="AP128" t="str">
        <f t="shared" si="26"/>
        <v>6,50</v>
      </c>
    </row>
    <row r="129" spans="1:42" ht="12.75">
      <c r="A129" s="424">
        <v>128</v>
      </c>
      <c r="B129" s="414" t="str">
        <f t="shared" si="18"/>
        <v>19,70</v>
      </c>
      <c r="C129" s="414" t="str">
        <f t="shared" si="19"/>
        <v>7,39</v>
      </c>
      <c r="D129" s="425" t="s">
        <v>363</v>
      </c>
      <c r="E129" s="844" t="s">
        <v>339</v>
      </c>
      <c r="F129" s="844"/>
      <c r="G129" s="844"/>
      <c r="H129" s="844"/>
      <c r="I129" s="844"/>
      <c r="J129" s="418">
        <v>-20</v>
      </c>
      <c r="K129" s="426">
        <v>15.73</v>
      </c>
      <c r="L129" s="427">
        <v>5.84</v>
      </c>
      <c r="M129" s="418">
        <v>-15</v>
      </c>
      <c r="O129" s="420">
        <f t="shared" si="0"/>
        <v>19.662499999999998</v>
      </c>
      <c r="P129" s="420">
        <f t="shared" si="1"/>
        <v>6.870588235294117</v>
      </c>
      <c r="Q129" s="421"/>
      <c r="R129" s="19">
        <v>-20</v>
      </c>
      <c r="S129" s="420">
        <f t="shared" si="27"/>
        <v>15.729999999999999</v>
      </c>
      <c r="T129" s="420">
        <f t="shared" si="28"/>
        <v>5.84</v>
      </c>
      <c r="U129">
        <v>-15</v>
      </c>
      <c r="V129" s="428">
        <v>128</v>
      </c>
      <c r="W129" s="420">
        <f t="shared" si="20"/>
        <v>17.606500912</v>
      </c>
      <c r="X129" s="420">
        <f t="shared" si="20"/>
        <v>6.536679296</v>
      </c>
      <c r="Z129" s="423" t="str">
        <f t="shared" si="30"/>
        <v>17,61</v>
      </c>
      <c r="AA129" s="423" t="str">
        <f t="shared" si="30"/>
        <v>6,54</v>
      </c>
      <c r="AC129" s="423" t="str">
        <f t="shared" si="31"/>
        <v>18,02</v>
      </c>
      <c r="AD129" s="423" t="str">
        <f t="shared" si="31"/>
        <v>6,69</v>
      </c>
      <c r="AF129" t="str">
        <f t="shared" si="21"/>
        <v>18,63</v>
      </c>
      <c r="AG129" t="str">
        <f t="shared" si="21"/>
        <v>6,92</v>
      </c>
      <c r="AI129" s="437" t="str">
        <f t="shared" si="22"/>
        <v>18,63</v>
      </c>
      <c r="AJ129" s="437" t="str">
        <f t="shared" si="23"/>
        <v>6,92</v>
      </c>
      <c r="AK129" s="428">
        <v>128</v>
      </c>
      <c r="AL129" t="str">
        <f t="shared" si="29"/>
        <v>19,24</v>
      </c>
      <c r="AM129" t="str">
        <f t="shared" si="24"/>
        <v>7,15</v>
      </c>
      <c r="AO129" s="19" t="str">
        <f t="shared" si="25"/>
        <v>19,70</v>
      </c>
      <c r="AP129" t="str">
        <f t="shared" si="26"/>
        <v>7,39</v>
      </c>
    </row>
    <row r="130" spans="1:42" ht="12.75">
      <c r="A130" s="424">
        <v>129</v>
      </c>
      <c r="B130" s="414" t="str">
        <f t="shared" si="18"/>
        <v>16,26</v>
      </c>
      <c r="C130" s="414" t="str">
        <f t="shared" si="19"/>
        <v>6,16</v>
      </c>
      <c r="D130" s="425" t="s">
        <v>363</v>
      </c>
      <c r="E130" s="844" t="s">
        <v>340</v>
      </c>
      <c r="F130" s="844"/>
      <c r="G130" s="844"/>
      <c r="H130" s="844"/>
      <c r="I130" s="844"/>
      <c r="J130" s="418">
        <v>-5</v>
      </c>
      <c r="K130" s="426">
        <v>12.98</v>
      </c>
      <c r="L130" s="427">
        <v>4.46</v>
      </c>
      <c r="M130" s="418">
        <v>-45</v>
      </c>
      <c r="O130" s="420">
        <f t="shared" si="0"/>
        <v>13.663157894736843</v>
      </c>
      <c r="P130" s="420">
        <f t="shared" si="1"/>
        <v>8.109090909090908</v>
      </c>
      <c r="Q130" s="421"/>
      <c r="R130" s="19">
        <v>-5</v>
      </c>
      <c r="S130" s="420">
        <f t="shared" si="27"/>
        <v>12.98</v>
      </c>
      <c r="T130" s="420">
        <f t="shared" si="28"/>
        <v>4.865454545454544</v>
      </c>
      <c r="U130">
        <v>-40</v>
      </c>
      <c r="V130" s="428">
        <v>129</v>
      </c>
      <c r="W130" s="420">
        <f t="shared" si="20"/>
        <v>14.528441312000002</v>
      </c>
      <c r="X130" s="420">
        <f t="shared" si="20"/>
        <v>5.445876026181817</v>
      </c>
      <c r="Z130" s="423" t="str">
        <f t="shared" si="30"/>
        <v>14,53</v>
      </c>
      <c r="AA130" s="423" t="str">
        <f t="shared" si="30"/>
        <v>5,45</v>
      </c>
      <c r="AC130" s="423" t="str">
        <f t="shared" si="31"/>
        <v>14,86</v>
      </c>
      <c r="AD130" s="423" t="str">
        <f t="shared" si="31"/>
        <v>5,58</v>
      </c>
      <c r="AF130" t="str">
        <f t="shared" si="21"/>
        <v>15,37</v>
      </c>
      <c r="AG130" t="str">
        <f t="shared" si="21"/>
        <v>5,77</v>
      </c>
      <c r="AI130" s="437" t="str">
        <f t="shared" si="22"/>
        <v>15,37</v>
      </c>
      <c r="AJ130" s="437" t="str">
        <f t="shared" si="23"/>
        <v>5,77</v>
      </c>
      <c r="AK130" s="428">
        <v>129</v>
      </c>
      <c r="AL130" t="str">
        <f t="shared" si="29"/>
        <v>15,88</v>
      </c>
      <c r="AM130" t="str">
        <f t="shared" si="24"/>
        <v>5,96</v>
      </c>
      <c r="AO130" s="19" t="str">
        <f t="shared" si="25"/>
        <v>16,26</v>
      </c>
      <c r="AP130" t="str">
        <f t="shared" si="26"/>
        <v>6,16</v>
      </c>
    </row>
    <row r="131" spans="1:42" ht="12.75">
      <c r="A131" s="424">
        <v>130</v>
      </c>
      <c r="B131" s="414" t="str">
        <f aca="true" t="shared" si="32" ref="B131:B138">+AO131</f>
        <v>20,70</v>
      </c>
      <c r="C131" s="414" t="str">
        <f aca="true" t="shared" si="33" ref="C131:C138">+AP131</f>
        <v>7,17</v>
      </c>
      <c r="D131" s="425" t="s">
        <v>363</v>
      </c>
      <c r="E131" s="844" t="s">
        <v>356</v>
      </c>
      <c r="F131" s="844"/>
      <c r="G131" s="844"/>
      <c r="H131" s="844"/>
      <c r="I131" s="844"/>
      <c r="J131" s="418">
        <v>-20</v>
      </c>
      <c r="K131" s="426">
        <v>16.52</v>
      </c>
      <c r="L131" s="427">
        <v>5.67</v>
      </c>
      <c r="M131" s="418">
        <v>-30</v>
      </c>
      <c r="O131" s="420">
        <f t="shared" si="0"/>
        <v>20.65</v>
      </c>
      <c r="P131" s="420">
        <f t="shared" si="1"/>
        <v>8.1</v>
      </c>
      <c r="Q131" s="421"/>
      <c r="R131" s="19">
        <v>-20</v>
      </c>
      <c r="S131" s="420">
        <f t="shared" si="27"/>
        <v>16.52</v>
      </c>
      <c r="T131" s="420">
        <f t="shared" si="28"/>
        <v>5.669999999999999</v>
      </c>
      <c r="U131">
        <v>-30</v>
      </c>
      <c r="V131" s="428">
        <v>130</v>
      </c>
      <c r="W131" s="420">
        <f aca="true" t="shared" si="34" ref="W131:X138">+S131*1.0804*1.036</f>
        <v>18.490743488</v>
      </c>
      <c r="X131" s="420">
        <f t="shared" si="34"/>
        <v>6.346399247999999</v>
      </c>
      <c r="Z131" s="423" t="str">
        <f t="shared" si="30"/>
        <v>18,49</v>
      </c>
      <c r="AA131" s="423" t="str">
        <f t="shared" si="30"/>
        <v>6,35</v>
      </c>
      <c r="AC131" s="423" t="str">
        <f t="shared" si="31"/>
        <v>18,92</v>
      </c>
      <c r="AD131" s="423" t="str">
        <f t="shared" si="31"/>
        <v>6,50</v>
      </c>
      <c r="AF131" t="str">
        <f aca="true" t="shared" si="35" ref="AF131:AG138">FIXED(AC131*1.034,2)</f>
        <v>19,56</v>
      </c>
      <c r="AG131" t="str">
        <f t="shared" si="35"/>
        <v>6,72</v>
      </c>
      <c r="AI131" s="437" t="str">
        <f aca="true" t="shared" si="36" ref="AI131:AI138">+AF131</f>
        <v>19,56</v>
      </c>
      <c r="AJ131" s="437" t="str">
        <f aca="true" t="shared" si="37" ref="AJ131:AJ138">+AG131</f>
        <v>6,72</v>
      </c>
      <c r="AK131" s="428">
        <v>130</v>
      </c>
      <c r="AL131" t="str">
        <f t="shared" si="29"/>
        <v>20,21</v>
      </c>
      <c r="AM131" t="str">
        <f aca="true" t="shared" si="38" ref="AM131:AM138">+FIXED(AJ131*1.033,2)</f>
        <v>6,94</v>
      </c>
      <c r="AO131" s="19" t="str">
        <f aca="true" t="shared" si="39" ref="AO131:AO138">+FIXED(AL131*1.024,2)</f>
        <v>20,70</v>
      </c>
      <c r="AP131" t="str">
        <f aca="true" t="shared" si="40" ref="AP131:AP138">+FIXED(AM131*1.033,2)</f>
        <v>7,17</v>
      </c>
    </row>
    <row r="132" spans="1:42" ht="12.75">
      <c r="A132" s="424">
        <v>131</v>
      </c>
      <c r="B132" s="414" t="str">
        <f t="shared" si="32"/>
        <v>17,73</v>
      </c>
      <c r="C132" s="414" t="str">
        <f t="shared" si="33"/>
        <v>6,16</v>
      </c>
      <c r="D132" s="425" t="s">
        <v>363</v>
      </c>
      <c r="E132" s="844" t="s">
        <v>342</v>
      </c>
      <c r="F132" s="844"/>
      <c r="G132" s="844"/>
      <c r="H132" s="844"/>
      <c r="I132" s="844"/>
      <c r="J132" s="418">
        <v>-40</v>
      </c>
      <c r="K132" s="430">
        <v>14.16</v>
      </c>
      <c r="L132" s="431">
        <v>4.46</v>
      </c>
      <c r="M132" s="418">
        <v>-45</v>
      </c>
      <c r="O132" s="420">
        <f t="shared" si="0"/>
        <v>23.6</v>
      </c>
      <c r="P132" s="420">
        <f t="shared" si="1"/>
        <v>8.109090909090908</v>
      </c>
      <c r="Q132" s="421"/>
      <c r="R132" s="19">
        <v>-40</v>
      </c>
      <c r="S132" s="420">
        <f aca="true" t="shared" si="41" ref="S132:S138">+O132*(1+R132/100)</f>
        <v>14.16</v>
      </c>
      <c r="T132" s="420">
        <f aca="true" t="shared" si="42" ref="T132:T138">+P132*(1+U132/100)</f>
        <v>4.865454545454544</v>
      </c>
      <c r="U132">
        <v>-40</v>
      </c>
      <c r="V132" s="428">
        <v>131</v>
      </c>
      <c r="W132" s="420">
        <f t="shared" si="34"/>
        <v>15.849208704000002</v>
      </c>
      <c r="X132" s="420">
        <f t="shared" si="34"/>
        <v>5.445876026181817</v>
      </c>
      <c r="Z132" s="423" t="str">
        <f t="shared" si="30"/>
        <v>15,85</v>
      </c>
      <c r="AA132" s="423" t="str">
        <f t="shared" si="30"/>
        <v>5,45</v>
      </c>
      <c r="AC132" s="423" t="str">
        <f t="shared" si="31"/>
        <v>16,21</v>
      </c>
      <c r="AD132" s="423" t="str">
        <f t="shared" si="31"/>
        <v>5,58</v>
      </c>
      <c r="AF132" t="str">
        <f t="shared" si="35"/>
        <v>16,76</v>
      </c>
      <c r="AG132" t="str">
        <f t="shared" si="35"/>
        <v>5,77</v>
      </c>
      <c r="AI132" s="437" t="str">
        <f t="shared" si="36"/>
        <v>16,76</v>
      </c>
      <c r="AJ132" s="437" t="str">
        <f t="shared" si="37"/>
        <v>5,77</v>
      </c>
      <c r="AK132" s="428">
        <v>131</v>
      </c>
      <c r="AL132" t="str">
        <f aca="true" t="shared" si="43" ref="AL132:AL138">+FIXED(AI132*1.033,2)</f>
        <v>17,31</v>
      </c>
      <c r="AM132" t="str">
        <f t="shared" si="38"/>
        <v>5,96</v>
      </c>
      <c r="AO132" s="19" t="str">
        <f t="shared" si="39"/>
        <v>17,73</v>
      </c>
      <c r="AP132" t="str">
        <f t="shared" si="40"/>
        <v>6,16</v>
      </c>
    </row>
    <row r="133" spans="1:42" ht="12.75">
      <c r="A133" s="424">
        <v>132</v>
      </c>
      <c r="B133" s="414" t="str">
        <f t="shared" si="32"/>
        <v>15,51</v>
      </c>
      <c r="C133" s="414" t="str">
        <f t="shared" si="33"/>
        <v>5,21</v>
      </c>
      <c r="D133" s="425" t="s">
        <v>363</v>
      </c>
      <c r="E133" s="844" t="s">
        <v>343</v>
      </c>
      <c r="F133" s="844"/>
      <c r="G133" s="844"/>
      <c r="H133" s="844"/>
      <c r="I133" s="844"/>
      <c r="J133" s="418">
        <v>-37</v>
      </c>
      <c r="K133" s="430">
        <v>12.39</v>
      </c>
      <c r="L133" s="431">
        <v>4.12</v>
      </c>
      <c r="M133" s="418">
        <v>-40</v>
      </c>
      <c r="O133" s="420">
        <f t="shared" si="0"/>
        <v>19.666666666666668</v>
      </c>
      <c r="P133" s="420">
        <f t="shared" si="1"/>
        <v>6.866666666666667</v>
      </c>
      <c r="Q133" s="421"/>
      <c r="R133" s="19">
        <v>-37</v>
      </c>
      <c r="S133" s="420">
        <f t="shared" si="41"/>
        <v>12.39</v>
      </c>
      <c r="T133" s="420">
        <f t="shared" si="42"/>
        <v>4.12</v>
      </c>
      <c r="U133">
        <v>-40</v>
      </c>
      <c r="V133" s="428">
        <v>132</v>
      </c>
      <c r="W133" s="420">
        <f t="shared" si="34"/>
        <v>13.868057616000002</v>
      </c>
      <c r="X133" s="420">
        <f t="shared" si="34"/>
        <v>4.6114929280000005</v>
      </c>
      <c r="Z133" s="423" t="str">
        <f aca="true" t="shared" si="44" ref="Z133:AA138">FIXED(W133,2)</f>
        <v>13,87</v>
      </c>
      <c r="AA133" s="423" t="str">
        <f t="shared" si="44"/>
        <v>4,61</v>
      </c>
      <c r="AC133" s="423" t="str">
        <f t="shared" si="31"/>
        <v>14,19</v>
      </c>
      <c r="AD133" s="423" t="str">
        <f t="shared" si="31"/>
        <v>4,72</v>
      </c>
      <c r="AF133" t="str">
        <f t="shared" si="35"/>
        <v>14,67</v>
      </c>
      <c r="AG133" t="str">
        <f t="shared" si="35"/>
        <v>4,88</v>
      </c>
      <c r="AI133" s="437" t="str">
        <f t="shared" si="36"/>
        <v>14,67</v>
      </c>
      <c r="AJ133" s="437" t="str">
        <f t="shared" si="37"/>
        <v>4,88</v>
      </c>
      <c r="AK133" s="428">
        <v>132</v>
      </c>
      <c r="AL133" t="str">
        <f t="shared" si="43"/>
        <v>15,15</v>
      </c>
      <c r="AM133" t="str">
        <f t="shared" si="38"/>
        <v>5,04</v>
      </c>
      <c r="AO133" s="19" t="str">
        <f t="shared" si="39"/>
        <v>15,51</v>
      </c>
      <c r="AP133" t="str">
        <f t="shared" si="40"/>
        <v>5,21</v>
      </c>
    </row>
    <row r="134" spans="1:42" ht="12.75">
      <c r="A134" s="424">
        <v>133</v>
      </c>
      <c r="B134" s="414" t="str">
        <f t="shared" si="32"/>
        <v>18,47</v>
      </c>
      <c r="C134" s="414" t="str">
        <f t="shared" si="33"/>
        <v>6,34</v>
      </c>
      <c r="D134" s="425" t="s">
        <v>363</v>
      </c>
      <c r="E134" s="844" t="s">
        <v>357</v>
      </c>
      <c r="F134" s="844"/>
      <c r="G134" s="844"/>
      <c r="H134" s="844"/>
      <c r="I134" s="844"/>
      <c r="J134" s="418">
        <v>-25</v>
      </c>
      <c r="K134" s="430">
        <v>14.75</v>
      </c>
      <c r="L134" s="431">
        <v>5.01</v>
      </c>
      <c r="M134" s="418">
        <v>-27</v>
      </c>
      <c r="O134" s="420">
        <f t="shared" si="0"/>
        <v>19.666666666666668</v>
      </c>
      <c r="P134" s="420">
        <f t="shared" si="1"/>
        <v>6.863013698630136</v>
      </c>
      <c r="Q134" s="421"/>
      <c r="R134" s="19">
        <v>-25</v>
      </c>
      <c r="S134" s="420">
        <f t="shared" si="41"/>
        <v>14.75</v>
      </c>
      <c r="T134" s="420">
        <f t="shared" si="42"/>
        <v>5.01</v>
      </c>
      <c r="U134">
        <v>-27</v>
      </c>
      <c r="V134" s="428">
        <v>133</v>
      </c>
      <c r="W134" s="420">
        <f t="shared" si="34"/>
        <v>16.5095924</v>
      </c>
      <c r="X134" s="420">
        <f t="shared" si="34"/>
        <v>5.607664944</v>
      </c>
      <c r="Z134" s="423" t="str">
        <f t="shared" si="44"/>
        <v>16,51</v>
      </c>
      <c r="AA134" s="423" t="str">
        <f t="shared" si="44"/>
        <v>5,61</v>
      </c>
      <c r="AC134" s="423" t="str">
        <f t="shared" si="31"/>
        <v>16,89</v>
      </c>
      <c r="AD134" s="423" t="str">
        <f t="shared" si="31"/>
        <v>5,74</v>
      </c>
      <c r="AF134" t="str">
        <f t="shared" si="35"/>
        <v>17,46</v>
      </c>
      <c r="AG134" t="str">
        <f t="shared" si="35"/>
        <v>5,94</v>
      </c>
      <c r="AI134" s="437" t="str">
        <f t="shared" si="36"/>
        <v>17,46</v>
      </c>
      <c r="AJ134" s="437" t="str">
        <f t="shared" si="37"/>
        <v>5,94</v>
      </c>
      <c r="AK134" s="428">
        <v>133</v>
      </c>
      <c r="AL134" t="str">
        <f t="shared" si="43"/>
        <v>18,04</v>
      </c>
      <c r="AM134" t="str">
        <f t="shared" si="38"/>
        <v>6,14</v>
      </c>
      <c r="AO134" s="19" t="str">
        <f t="shared" si="39"/>
        <v>18,47</v>
      </c>
      <c r="AP134" t="str">
        <f t="shared" si="40"/>
        <v>6,34</v>
      </c>
    </row>
    <row r="135" spans="1:42" ht="12.75">
      <c r="A135" s="424">
        <v>134</v>
      </c>
      <c r="B135" s="414" t="str">
        <f t="shared" si="32"/>
        <v>17,23</v>
      </c>
      <c r="C135" s="414" t="str">
        <f t="shared" si="33"/>
        <v>5,21</v>
      </c>
      <c r="D135" s="425" t="s">
        <v>363</v>
      </c>
      <c r="E135" s="844" t="s">
        <v>345</v>
      </c>
      <c r="F135" s="844"/>
      <c r="G135" s="844"/>
      <c r="H135" s="844"/>
      <c r="I135" s="844"/>
      <c r="J135" s="418">
        <v>-30</v>
      </c>
      <c r="K135" s="430">
        <v>13.76</v>
      </c>
      <c r="L135" s="431">
        <v>4.12</v>
      </c>
      <c r="M135" s="418">
        <v>-40</v>
      </c>
      <c r="O135" s="420">
        <f t="shared" si="0"/>
        <v>19.65714285714286</v>
      </c>
      <c r="P135" s="420">
        <f t="shared" si="1"/>
        <v>6.866666666666667</v>
      </c>
      <c r="Q135" s="421"/>
      <c r="R135" s="19">
        <v>-30</v>
      </c>
      <c r="S135" s="420">
        <f t="shared" si="41"/>
        <v>13.76</v>
      </c>
      <c r="T135" s="420">
        <f t="shared" si="42"/>
        <v>4.12</v>
      </c>
      <c r="U135">
        <v>-40</v>
      </c>
      <c r="V135" s="428">
        <v>134</v>
      </c>
      <c r="W135" s="420">
        <f t="shared" si="34"/>
        <v>15.401490944</v>
      </c>
      <c r="X135" s="420">
        <f t="shared" si="34"/>
        <v>4.6114929280000005</v>
      </c>
      <c r="Z135" s="423" t="str">
        <f t="shared" si="44"/>
        <v>15,40</v>
      </c>
      <c r="AA135" s="423" t="str">
        <f t="shared" si="44"/>
        <v>4,61</v>
      </c>
      <c r="AC135" s="423" t="str">
        <f t="shared" si="31"/>
        <v>15,75</v>
      </c>
      <c r="AD135" s="423" t="str">
        <f t="shared" si="31"/>
        <v>4,72</v>
      </c>
      <c r="AF135" t="str">
        <f t="shared" si="35"/>
        <v>16,29</v>
      </c>
      <c r="AG135" t="str">
        <f t="shared" si="35"/>
        <v>4,88</v>
      </c>
      <c r="AI135" s="437" t="str">
        <f t="shared" si="36"/>
        <v>16,29</v>
      </c>
      <c r="AJ135" s="437" t="str">
        <f t="shared" si="37"/>
        <v>4,88</v>
      </c>
      <c r="AK135" s="428">
        <v>134</v>
      </c>
      <c r="AL135" t="str">
        <f t="shared" si="43"/>
        <v>16,83</v>
      </c>
      <c r="AM135" t="str">
        <f t="shared" si="38"/>
        <v>5,04</v>
      </c>
      <c r="AO135" s="19" t="str">
        <f t="shared" si="39"/>
        <v>17,23</v>
      </c>
      <c r="AP135" t="str">
        <f t="shared" si="40"/>
        <v>5,21</v>
      </c>
    </row>
    <row r="136" spans="1:42" ht="12.75">
      <c r="A136" s="424">
        <v>135</v>
      </c>
      <c r="B136" s="414" t="str">
        <f t="shared" si="32"/>
        <v>13,97</v>
      </c>
      <c r="C136" s="414" t="str">
        <f t="shared" si="33"/>
        <v>4,68</v>
      </c>
      <c r="D136" s="425" t="s">
        <v>363</v>
      </c>
      <c r="E136" s="844" t="s">
        <v>346</v>
      </c>
      <c r="F136" s="844"/>
      <c r="G136" s="844"/>
      <c r="H136" s="844"/>
      <c r="I136" s="844"/>
      <c r="J136" s="418">
        <v>-37</v>
      </c>
      <c r="K136" s="430">
        <v>11.15</v>
      </c>
      <c r="L136" s="431">
        <v>3.71</v>
      </c>
      <c r="M136" s="418">
        <v>-40</v>
      </c>
      <c r="O136" s="420">
        <f t="shared" si="0"/>
        <v>17.6984126984127</v>
      </c>
      <c r="P136" s="420">
        <f t="shared" si="1"/>
        <v>6.183333333333334</v>
      </c>
      <c r="Q136" s="421"/>
      <c r="R136" s="19">
        <v>-37</v>
      </c>
      <c r="S136" s="420">
        <f t="shared" si="41"/>
        <v>11.15</v>
      </c>
      <c r="T136" s="420">
        <f t="shared" si="42"/>
        <v>3.71</v>
      </c>
      <c r="U136">
        <v>-40</v>
      </c>
      <c r="V136" s="428">
        <v>135</v>
      </c>
      <c r="W136" s="420">
        <f t="shared" si="34"/>
        <v>12.480132560000001</v>
      </c>
      <c r="X136" s="420">
        <f t="shared" si="34"/>
        <v>4.152582224</v>
      </c>
      <c r="Z136" s="423" t="str">
        <f t="shared" si="44"/>
        <v>12,48</v>
      </c>
      <c r="AA136" s="423" t="str">
        <f t="shared" si="44"/>
        <v>4,15</v>
      </c>
      <c r="AC136" s="423" t="str">
        <f t="shared" si="31"/>
        <v>12,77</v>
      </c>
      <c r="AD136" s="423" t="str">
        <f t="shared" si="31"/>
        <v>4,25</v>
      </c>
      <c r="AF136" t="str">
        <f t="shared" si="35"/>
        <v>13,20</v>
      </c>
      <c r="AG136" t="str">
        <f t="shared" si="35"/>
        <v>4,39</v>
      </c>
      <c r="AI136" s="437" t="str">
        <f t="shared" si="36"/>
        <v>13,20</v>
      </c>
      <c r="AJ136" s="437" t="str">
        <f t="shared" si="37"/>
        <v>4,39</v>
      </c>
      <c r="AK136" s="428">
        <v>135</v>
      </c>
      <c r="AL136" t="str">
        <f t="shared" si="43"/>
        <v>13,64</v>
      </c>
      <c r="AM136" t="str">
        <f t="shared" si="38"/>
        <v>4,53</v>
      </c>
      <c r="AO136" s="19" t="str">
        <f t="shared" si="39"/>
        <v>13,97</v>
      </c>
      <c r="AP136" t="str">
        <f t="shared" si="40"/>
        <v>4,68</v>
      </c>
    </row>
    <row r="137" spans="1:42" ht="12.75">
      <c r="A137" s="424">
        <v>136</v>
      </c>
      <c r="B137" s="414" t="str">
        <f t="shared" si="32"/>
        <v>17,73</v>
      </c>
      <c r="C137" s="414" t="str">
        <f t="shared" si="33"/>
        <v>5,85</v>
      </c>
      <c r="D137" s="425" t="s">
        <v>363</v>
      </c>
      <c r="E137" s="844" t="s">
        <v>358</v>
      </c>
      <c r="F137" s="844"/>
      <c r="G137" s="844"/>
      <c r="H137" s="844"/>
      <c r="I137" s="844"/>
      <c r="J137" s="418">
        <v>-20</v>
      </c>
      <c r="K137" s="430">
        <v>14.16</v>
      </c>
      <c r="L137" s="431">
        <v>4.63</v>
      </c>
      <c r="M137" s="418">
        <v>-25</v>
      </c>
      <c r="O137" s="420">
        <f t="shared" si="0"/>
        <v>17.7</v>
      </c>
      <c r="P137" s="420">
        <f t="shared" si="1"/>
        <v>6.173333333333333</v>
      </c>
      <c r="Q137" s="421"/>
      <c r="R137" s="19">
        <v>-20</v>
      </c>
      <c r="S137" s="420">
        <f t="shared" si="41"/>
        <v>14.16</v>
      </c>
      <c r="T137" s="420">
        <f t="shared" si="42"/>
        <v>4.63</v>
      </c>
      <c r="U137">
        <v>-25</v>
      </c>
      <c r="V137" s="428">
        <v>136</v>
      </c>
      <c r="W137" s="420">
        <f t="shared" si="34"/>
        <v>15.849208704000002</v>
      </c>
      <c r="X137" s="420">
        <f t="shared" si="34"/>
        <v>5.1823330720000005</v>
      </c>
      <c r="Z137" s="423" t="str">
        <f t="shared" si="44"/>
        <v>15,85</v>
      </c>
      <c r="AA137" s="423" t="str">
        <f t="shared" si="44"/>
        <v>5,18</v>
      </c>
      <c r="AC137" s="423" t="str">
        <f t="shared" si="31"/>
        <v>16,21</v>
      </c>
      <c r="AD137" s="423" t="str">
        <f t="shared" si="31"/>
        <v>5,30</v>
      </c>
      <c r="AF137" t="str">
        <f t="shared" si="35"/>
        <v>16,76</v>
      </c>
      <c r="AG137" t="str">
        <f t="shared" si="35"/>
        <v>5,48</v>
      </c>
      <c r="AI137" s="437" t="str">
        <f t="shared" si="36"/>
        <v>16,76</v>
      </c>
      <c r="AJ137" s="437" t="str">
        <f t="shared" si="37"/>
        <v>5,48</v>
      </c>
      <c r="AK137" s="428">
        <v>136</v>
      </c>
      <c r="AL137" t="str">
        <f t="shared" si="43"/>
        <v>17,31</v>
      </c>
      <c r="AM137" t="str">
        <f t="shared" si="38"/>
        <v>5,66</v>
      </c>
      <c r="AO137" s="19" t="str">
        <f t="shared" si="39"/>
        <v>17,73</v>
      </c>
      <c r="AP137" t="str">
        <f t="shared" si="40"/>
        <v>5,85</v>
      </c>
    </row>
    <row r="138" spans="1:42" ht="12.75">
      <c r="A138" s="424">
        <v>137</v>
      </c>
      <c r="B138" s="414" t="str">
        <f t="shared" si="32"/>
        <v>15,96</v>
      </c>
      <c r="C138" s="414" t="str">
        <f t="shared" si="33"/>
        <v>4,68</v>
      </c>
      <c r="D138" s="425" t="s">
        <v>363</v>
      </c>
      <c r="E138" s="844" t="s">
        <v>348</v>
      </c>
      <c r="F138" s="844"/>
      <c r="G138" s="844"/>
      <c r="H138" s="844"/>
      <c r="I138" s="844"/>
      <c r="J138" s="418">
        <v>-28</v>
      </c>
      <c r="K138" s="430">
        <v>12.74</v>
      </c>
      <c r="L138" s="431">
        <v>3.71</v>
      </c>
      <c r="M138" s="418">
        <v>-40</v>
      </c>
      <c r="O138" s="420">
        <f t="shared" si="0"/>
        <v>17.694444444444446</v>
      </c>
      <c r="P138" s="420">
        <f t="shared" si="1"/>
        <v>6.183333333333334</v>
      </c>
      <c r="Q138" s="421"/>
      <c r="R138" s="19">
        <v>-28</v>
      </c>
      <c r="S138" s="420">
        <f t="shared" si="41"/>
        <v>12.74</v>
      </c>
      <c r="T138" s="420">
        <f t="shared" si="42"/>
        <v>3.71</v>
      </c>
      <c r="U138">
        <v>-40</v>
      </c>
      <c r="V138" s="428">
        <v>137</v>
      </c>
      <c r="W138" s="420">
        <f t="shared" si="34"/>
        <v>14.259810656</v>
      </c>
      <c r="X138" s="420">
        <f t="shared" si="34"/>
        <v>4.152582224</v>
      </c>
      <c r="Z138" s="423" t="str">
        <f t="shared" si="44"/>
        <v>14,26</v>
      </c>
      <c r="AA138" s="423" t="str">
        <f t="shared" si="44"/>
        <v>4,15</v>
      </c>
      <c r="AC138" s="423" t="str">
        <f t="shared" si="31"/>
        <v>14,59</v>
      </c>
      <c r="AD138" s="423" t="str">
        <f t="shared" si="31"/>
        <v>4,25</v>
      </c>
      <c r="AF138" t="str">
        <f t="shared" si="35"/>
        <v>15,09</v>
      </c>
      <c r="AG138" t="str">
        <f t="shared" si="35"/>
        <v>4,39</v>
      </c>
      <c r="AI138" s="437" t="str">
        <f t="shared" si="36"/>
        <v>15,09</v>
      </c>
      <c r="AJ138" s="437" t="str">
        <f t="shared" si="37"/>
        <v>4,39</v>
      </c>
      <c r="AK138" s="428">
        <v>137</v>
      </c>
      <c r="AL138" t="str">
        <f t="shared" si="43"/>
        <v>15,59</v>
      </c>
      <c r="AM138" t="str">
        <f t="shared" si="38"/>
        <v>4,53</v>
      </c>
      <c r="AO138" s="19" t="str">
        <f t="shared" si="39"/>
        <v>15,96</v>
      </c>
      <c r="AP138" t="str">
        <f t="shared" si="40"/>
        <v>4,68</v>
      </c>
    </row>
    <row r="139" spans="2:3" ht="12.75">
      <c r="B139" s="432"/>
      <c r="C139" s="432"/>
    </row>
    <row r="140" spans="2:3" ht="12.75">
      <c r="B140" s="432"/>
      <c r="C140" s="432"/>
    </row>
    <row r="141" spans="2:3" ht="12.75">
      <c r="B141" s="432"/>
      <c r="C141" s="432"/>
    </row>
  </sheetData>
  <sheetProtection password="8CB1" sheet="1" objects="1" scenarios="1"/>
  <mergeCells count="143">
    <mergeCell ref="AO1:AP1"/>
    <mergeCell ref="AL1:AM1"/>
    <mergeCell ref="E1:I1"/>
    <mergeCell ref="K1:L1"/>
    <mergeCell ref="O1:P1"/>
    <mergeCell ref="S1:T1"/>
    <mergeCell ref="W1:X1"/>
    <mergeCell ref="Z1:AA1"/>
    <mergeCell ref="AC1:AD1"/>
    <mergeCell ref="AF1:AG1"/>
    <mergeCell ref="E6:I6"/>
    <mergeCell ref="E7:I7"/>
    <mergeCell ref="E8:I8"/>
    <mergeCell ref="E9:I9"/>
    <mergeCell ref="AI1:AJ1"/>
    <mergeCell ref="E3:I3"/>
    <mergeCell ref="E4:I4"/>
    <mergeCell ref="E5:I5"/>
    <mergeCell ref="E14:I14"/>
    <mergeCell ref="E15:I15"/>
    <mergeCell ref="E16:I16"/>
    <mergeCell ref="E17:I17"/>
    <mergeCell ref="E10:I10"/>
    <mergeCell ref="E11:I11"/>
    <mergeCell ref="E12:I12"/>
    <mergeCell ref="E13:I13"/>
    <mergeCell ref="E22:I22"/>
    <mergeCell ref="E23:I23"/>
    <mergeCell ref="E24:I24"/>
    <mergeCell ref="E25:I25"/>
    <mergeCell ref="E18:I18"/>
    <mergeCell ref="E19:I19"/>
    <mergeCell ref="E20:I20"/>
    <mergeCell ref="E21:I21"/>
    <mergeCell ref="E31:I31"/>
    <mergeCell ref="E32:I32"/>
    <mergeCell ref="E33:I33"/>
    <mergeCell ref="E34:I34"/>
    <mergeCell ref="E26:I26"/>
    <mergeCell ref="E27:I27"/>
    <mergeCell ref="E28:I28"/>
    <mergeCell ref="E30:I30"/>
    <mergeCell ref="E39:I39"/>
    <mergeCell ref="E40:I40"/>
    <mergeCell ref="E41:I41"/>
    <mergeCell ref="E42:I42"/>
    <mergeCell ref="E35:I35"/>
    <mergeCell ref="E36:I36"/>
    <mergeCell ref="E37:I37"/>
    <mergeCell ref="E38:I38"/>
    <mergeCell ref="E47:I47"/>
    <mergeCell ref="E48:I48"/>
    <mergeCell ref="E49:I49"/>
    <mergeCell ref="E50:I50"/>
    <mergeCell ref="E43:I43"/>
    <mergeCell ref="E44:I44"/>
    <mergeCell ref="E45:I45"/>
    <mergeCell ref="E46:I46"/>
    <mergeCell ref="E55:I55"/>
    <mergeCell ref="E56:I56"/>
    <mergeCell ref="E57:I57"/>
    <mergeCell ref="E59:I59"/>
    <mergeCell ref="E51:I51"/>
    <mergeCell ref="E52:I52"/>
    <mergeCell ref="E53:I53"/>
    <mergeCell ref="E54:I54"/>
    <mergeCell ref="E64:I64"/>
    <mergeCell ref="E65:I65"/>
    <mergeCell ref="E66:I66"/>
    <mergeCell ref="E67:I67"/>
    <mergeCell ref="E60:I60"/>
    <mergeCell ref="E61:I61"/>
    <mergeCell ref="E62:I62"/>
    <mergeCell ref="E63:I63"/>
    <mergeCell ref="E72:I72"/>
    <mergeCell ref="E73:I73"/>
    <mergeCell ref="E74:I74"/>
    <mergeCell ref="E75:I75"/>
    <mergeCell ref="E68:I68"/>
    <mergeCell ref="E69:I69"/>
    <mergeCell ref="E70:I70"/>
    <mergeCell ref="E71:I71"/>
    <mergeCell ref="E80:I80"/>
    <mergeCell ref="E81:I81"/>
    <mergeCell ref="E82:I82"/>
    <mergeCell ref="E83:I83"/>
    <mergeCell ref="E76:I76"/>
    <mergeCell ref="E77:I77"/>
    <mergeCell ref="E78:I78"/>
    <mergeCell ref="E79:I79"/>
    <mergeCell ref="E89:I89"/>
    <mergeCell ref="E90:I90"/>
    <mergeCell ref="E91:I91"/>
    <mergeCell ref="E92:I92"/>
    <mergeCell ref="E84:I84"/>
    <mergeCell ref="E86:I86"/>
    <mergeCell ref="E87:I87"/>
    <mergeCell ref="E88:I88"/>
    <mergeCell ref="E97:I97"/>
    <mergeCell ref="E98:I98"/>
    <mergeCell ref="E99:I99"/>
    <mergeCell ref="E100:I100"/>
    <mergeCell ref="E93:I93"/>
    <mergeCell ref="E94:I94"/>
    <mergeCell ref="E95:I95"/>
    <mergeCell ref="E96:I96"/>
    <mergeCell ref="E105:I105"/>
    <mergeCell ref="E106:I106"/>
    <mergeCell ref="E107:I107"/>
    <mergeCell ref="E108:I108"/>
    <mergeCell ref="E101:I101"/>
    <mergeCell ref="E102:I102"/>
    <mergeCell ref="E103:I103"/>
    <mergeCell ref="E104:I104"/>
    <mergeCell ref="E124:I124"/>
    <mergeCell ref="E114:I114"/>
    <mergeCell ref="E115:I115"/>
    <mergeCell ref="E116:I116"/>
    <mergeCell ref="E117:I117"/>
    <mergeCell ref="E109:I109"/>
    <mergeCell ref="E110:I110"/>
    <mergeCell ref="E111:I111"/>
    <mergeCell ref="E113:I113"/>
    <mergeCell ref="E136:I136"/>
    <mergeCell ref="E137:I137"/>
    <mergeCell ref="E118:I118"/>
    <mergeCell ref="E125:I125"/>
    <mergeCell ref="E126:I126"/>
    <mergeCell ref="E119:I119"/>
    <mergeCell ref="E120:I120"/>
    <mergeCell ref="E121:I121"/>
    <mergeCell ref="E122:I122"/>
    <mergeCell ref="E123:I123"/>
    <mergeCell ref="E127:I127"/>
    <mergeCell ref="E128:I128"/>
    <mergeCell ref="E129:I129"/>
    <mergeCell ref="E130:I130"/>
    <mergeCell ref="E138:I138"/>
    <mergeCell ref="E131:I131"/>
    <mergeCell ref="E132:I132"/>
    <mergeCell ref="E133:I133"/>
    <mergeCell ref="E134:I134"/>
    <mergeCell ref="E135:I135"/>
  </mergeCells>
  <printOptions/>
  <pageMargins left="0.75" right="0.75" top="1" bottom="1" header="0.5" footer="0.5"/>
  <pageSetup horizontalDpi="600" verticalDpi="600" orientation="portrait" paperSize="9" scale="2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Foglio2">
    <tabColor indexed="51"/>
  </sheetPr>
  <dimension ref="A1:M194"/>
  <sheetViews>
    <sheetView zoomScale="85" zoomScaleNormal="85" zoomScalePageLayoutView="0" workbookViewId="0" topLeftCell="A1">
      <selection activeCell="G21" sqref="G21:I22"/>
    </sheetView>
  </sheetViews>
  <sheetFormatPr defaultColWidth="9.140625" defaultRowHeight="12.75"/>
  <cols>
    <col min="1" max="1" width="10.00390625" style="291" bestFit="1" customWidth="1"/>
    <col min="2" max="2" width="9.140625" style="292" customWidth="1"/>
    <col min="3" max="3" width="24.140625" style="292" customWidth="1"/>
    <col min="4" max="4" width="6.7109375" style="292" customWidth="1"/>
    <col min="5" max="5" width="2.00390625" style="293" customWidth="1"/>
    <col min="6" max="6" width="6.7109375" style="292" customWidth="1"/>
    <col min="7" max="7" width="2.00390625" style="293" customWidth="1"/>
    <col min="8" max="8" width="6.7109375" style="292" customWidth="1"/>
    <col min="9" max="9" width="2.00390625" style="293" customWidth="1"/>
    <col min="10" max="10" width="6.7109375" style="292" customWidth="1"/>
    <col min="11" max="11" width="2.00390625" style="292" customWidth="1"/>
    <col min="12" max="12" width="9.140625" style="292" customWidth="1"/>
    <col min="13" max="13" width="10.00390625" style="291" customWidth="1"/>
    <col min="14" max="16384" width="9.140625" style="214" customWidth="1"/>
  </cols>
  <sheetData>
    <row r="1" spans="1:13" ht="12.75">
      <c r="A1" s="886" t="s">
        <v>226</v>
      </c>
      <c r="B1" s="886"/>
      <c r="C1" s="886"/>
      <c r="D1" s="886"/>
      <c r="E1" s="886"/>
      <c r="F1" s="886"/>
      <c r="G1" s="886"/>
      <c r="H1" s="886"/>
      <c r="I1" s="886"/>
      <c r="J1" s="886"/>
      <c r="K1" s="886"/>
      <c r="L1" s="886"/>
      <c r="M1" s="239"/>
    </row>
    <row r="2" spans="1:13" ht="12.75">
      <c r="A2" s="891" t="s">
        <v>227</v>
      </c>
      <c r="B2" s="891"/>
      <c r="C2" s="891"/>
      <c r="D2" s="891"/>
      <c r="E2" s="891"/>
      <c r="F2" s="891"/>
      <c r="G2" s="891"/>
      <c r="H2" s="891"/>
      <c r="I2" s="891"/>
      <c r="J2" s="891"/>
      <c r="K2" s="891"/>
      <c r="L2" s="891"/>
      <c r="M2" s="239"/>
    </row>
    <row r="3" spans="1:13" ht="12.75">
      <c r="A3" s="239"/>
      <c r="B3" s="240"/>
      <c r="C3" s="240"/>
      <c r="D3" s="240"/>
      <c r="E3" s="241"/>
      <c r="F3" s="240"/>
      <c r="G3" s="241"/>
      <c r="H3" s="240"/>
      <c r="I3" s="241"/>
      <c r="J3" s="240"/>
      <c r="K3" s="240"/>
      <c r="L3" s="240"/>
      <c r="M3" s="239"/>
    </row>
    <row r="4" spans="1:13" ht="12.75">
      <c r="A4" s="879" t="s">
        <v>228</v>
      </c>
      <c r="B4" s="879"/>
      <c r="C4" s="879"/>
      <c r="D4" s="879"/>
      <c r="E4" s="879"/>
      <c r="F4" s="879"/>
      <c r="G4" s="879"/>
      <c r="H4" s="879"/>
      <c r="I4" s="879"/>
      <c r="J4" s="879"/>
      <c r="K4" s="879"/>
      <c r="L4" s="879"/>
      <c r="M4" s="879"/>
    </row>
    <row r="5" spans="1:13" ht="5.25" customHeight="1" thickBot="1">
      <c r="A5" s="239"/>
      <c r="B5" s="240"/>
      <c r="C5" s="240"/>
      <c r="D5" s="240"/>
      <c r="E5" s="241"/>
      <c r="F5" s="240"/>
      <c r="G5" s="241"/>
      <c r="H5" s="240"/>
      <c r="I5" s="241"/>
      <c r="J5" s="240"/>
      <c r="K5" s="240"/>
      <c r="L5" s="240"/>
      <c r="M5" s="239"/>
    </row>
    <row r="6" spans="1:13" ht="12.75">
      <c r="A6" s="880"/>
      <c r="B6" s="881"/>
      <c r="C6" s="881"/>
      <c r="D6" s="881"/>
      <c r="E6" s="881"/>
      <c r="F6" s="881"/>
      <c r="G6" s="881"/>
      <c r="H6" s="881"/>
      <c r="I6" s="881"/>
      <c r="J6" s="881"/>
      <c r="K6" s="881"/>
      <c r="L6" s="881"/>
      <c r="M6" s="882"/>
    </row>
    <row r="7" spans="1:13" ht="13.5" thickBot="1">
      <c r="A7" s="883"/>
      <c r="B7" s="884"/>
      <c r="C7" s="884"/>
      <c r="D7" s="884"/>
      <c r="E7" s="884"/>
      <c r="F7" s="884"/>
      <c r="G7" s="884"/>
      <c r="H7" s="884"/>
      <c r="I7" s="884"/>
      <c r="J7" s="884"/>
      <c r="K7" s="884"/>
      <c r="L7" s="884"/>
      <c r="M7" s="885"/>
    </row>
    <row r="8" spans="1:13" ht="12.75">
      <c r="A8" s="242"/>
      <c r="B8" s="241"/>
      <c r="C8" s="241"/>
      <c r="D8" s="241"/>
      <c r="E8" s="241"/>
      <c r="F8" s="241"/>
      <c r="G8" s="241"/>
      <c r="H8" s="241"/>
      <c r="I8" s="241"/>
      <c r="J8" s="241"/>
      <c r="K8" s="241"/>
      <c r="L8" s="241"/>
      <c r="M8" s="239"/>
    </row>
    <row r="9" spans="1:13" ht="12.75">
      <c r="A9" s="886" t="s">
        <v>229</v>
      </c>
      <c r="B9" s="886"/>
      <c r="C9" s="886"/>
      <c r="D9" s="886"/>
      <c r="E9" s="886"/>
      <c r="F9" s="886"/>
      <c r="G9" s="886"/>
      <c r="H9" s="886"/>
      <c r="I9" s="886"/>
      <c r="J9" s="886"/>
      <c r="K9" s="886"/>
      <c r="L9" s="886"/>
      <c r="M9" s="886"/>
    </row>
    <row r="10" spans="1:13" ht="5.25" customHeight="1" thickBot="1">
      <c r="A10" s="239"/>
      <c r="B10" s="240"/>
      <c r="C10" s="240"/>
      <c r="D10" s="240"/>
      <c r="E10" s="241"/>
      <c r="F10" s="240"/>
      <c r="G10" s="241"/>
      <c r="H10" s="240"/>
      <c r="I10" s="241"/>
      <c r="J10" s="240"/>
      <c r="K10" s="240"/>
      <c r="L10" s="240"/>
      <c r="M10" s="239"/>
    </row>
    <row r="11" spans="1:13" ht="12.75">
      <c r="A11" s="880"/>
      <c r="B11" s="881"/>
      <c r="C11" s="881"/>
      <c r="D11" s="881"/>
      <c r="E11" s="881"/>
      <c r="F11" s="881"/>
      <c r="G11" s="881"/>
      <c r="H11" s="881"/>
      <c r="I11" s="881"/>
      <c r="J11" s="881"/>
      <c r="K11" s="881"/>
      <c r="L11" s="881"/>
      <c r="M11" s="882"/>
    </row>
    <row r="12" spans="1:13" ht="13.5" thickBot="1">
      <c r="A12" s="883"/>
      <c r="B12" s="884"/>
      <c r="C12" s="884"/>
      <c r="D12" s="884"/>
      <c r="E12" s="884"/>
      <c r="F12" s="884"/>
      <c r="G12" s="884"/>
      <c r="H12" s="884"/>
      <c r="I12" s="884"/>
      <c r="J12" s="884"/>
      <c r="K12" s="884"/>
      <c r="L12" s="884"/>
      <c r="M12" s="885"/>
    </row>
    <row r="13" spans="1:13" ht="12.75">
      <c r="A13" s="243"/>
      <c r="B13" s="244"/>
      <c r="C13" s="244"/>
      <c r="D13" s="244"/>
      <c r="E13" s="244"/>
      <c r="F13" s="244"/>
      <c r="G13" s="244"/>
      <c r="H13" s="244"/>
      <c r="I13" s="244"/>
      <c r="J13" s="244"/>
      <c r="K13" s="244"/>
      <c r="L13" s="244"/>
      <c r="M13" s="239"/>
    </row>
    <row r="14" spans="1:13" ht="12.75">
      <c r="A14" s="886" t="s">
        <v>230</v>
      </c>
      <c r="B14" s="886"/>
      <c r="C14" s="886"/>
      <c r="D14" s="886"/>
      <c r="E14" s="886"/>
      <c r="F14" s="886"/>
      <c r="G14" s="886"/>
      <c r="H14" s="886"/>
      <c r="I14" s="886"/>
      <c r="J14" s="886"/>
      <c r="K14" s="886"/>
      <c r="L14" s="886"/>
      <c r="M14" s="886"/>
    </row>
    <row r="15" spans="1:13" ht="13.5" thickBot="1">
      <c r="A15" s="239"/>
      <c r="B15" s="240"/>
      <c r="C15" s="240"/>
      <c r="D15" s="240"/>
      <c r="E15" s="241"/>
      <c r="F15" s="240"/>
      <c r="G15" s="241"/>
      <c r="H15" s="240"/>
      <c r="I15" s="241"/>
      <c r="J15" s="240"/>
      <c r="K15" s="240"/>
      <c r="L15" s="240"/>
      <c r="M15" s="239"/>
    </row>
    <row r="16" spans="1:13" ht="12.75">
      <c r="A16" s="880"/>
      <c r="B16" s="881"/>
      <c r="C16" s="881"/>
      <c r="D16" s="881"/>
      <c r="E16" s="881"/>
      <c r="F16" s="881"/>
      <c r="G16" s="881"/>
      <c r="H16" s="881"/>
      <c r="I16" s="881"/>
      <c r="J16" s="881"/>
      <c r="K16" s="881"/>
      <c r="L16" s="881"/>
      <c r="M16" s="882"/>
    </row>
    <row r="17" spans="1:13" ht="13.5" thickBot="1">
      <c r="A17" s="883"/>
      <c r="B17" s="884"/>
      <c r="C17" s="884"/>
      <c r="D17" s="884"/>
      <c r="E17" s="884"/>
      <c r="F17" s="884"/>
      <c r="G17" s="884"/>
      <c r="H17" s="884"/>
      <c r="I17" s="884"/>
      <c r="J17" s="884"/>
      <c r="K17" s="884"/>
      <c r="L17" s="884"/>
      <c r="M17" s="885"/>
    </row>
    <row r="18" spans="1:13" ht="12.75">
      <c r="A18" s="243"/>
      <c r="B18" s="244"/>
      <c r="C18" s="244"/>
      <c r="D18" s="244"/>
      <c r="E18" s="244"/>
      <c r="F18" s="244"/>
      <c r="G18" s="244"/>
      <c r="H18" s="244"/>
      <c r="I18" s="244"/>
      <c r="J18" s="244"/>
      <c r="K18" s="244"/>
      <c r="L18" s="244"/>
      <c r="M18" s="239"/>
    </row>
    <row r="19" spans="1:13" ht="12.75" customHeight="1">
      <c r="A19" s="245" t="s">
        <v>231</v>
      </c>
      <c r="B19" s="240"/>
      <c r="C19" s="240"/>
      <c r="D19" s="240"/>
      <c r="E19" s="241"/>
      <c r="F19" s="246"/>
      <c r="G19" s="241"/>
      <c r="H19" s="246"/>
      <c r="I19" s="247"/>
      <c r="J19" s="248" t="s">
        <v>232</v>
      </c>
      <c r="K19" s="240"/>
      <c r="L19" s="240"/>
      <c r="M19" s="239"/>
    </row>
    <row r="20" spans="1:13" ht="12.75" customHeight="1" thickBot="1">
      <c r="A20" s="249"/>
      <c r="B20" s="246"/>
      <c r="C20" s="246"/>
      <c r="D20" s="246"/>
      <c r="E20" s="247"/>
      <c r="F20" s="246"/>
      <c r="G20" s="247"/>
      <c r="H20" s="246"/>
      <c r="I20" s="247"/>
      <c r="J20" s="246"/>
      <c r="K20" s="246"/>
      <c r="L20" s="246"/>
      <c r="M20" s="250"/>
    </row>
    <row r="21" spans="1:13" ht="9.75" customHeight="1">
      <c r="A21" s="250"/>
      <c r="B21" s="251" t="s">
        <v>233</v>
      </c>
      <c r="C21" s="850" t="s">
        <v>267</v>
      </c>
      <c r="D21" s="870"/>
      <c r="E21" s="871"/>
      <c r="F21" s="872"/>
      <c r="G21" s="858" t="s">
        <v>249</v>
      </c>
      <c r="H21" s="859"/>
      <c r="I21" s="860"/>
      <c r="J21" s="871"/>
      <c r="K21" s="872"/>
      <c r="L21" s="251" t="s">
        <v>233</v>
      </c>
      <c r="M21" s="250"/>
    </row>
    <row r="22" spans="1:13" ht="9.75" customHeight="1" thickBot="1">
      <c r="A22" s="250"/>
      <c r="B22" s="251" t="s">
        <v>19</v>
      </c>
      <c r="C22" s="851"/>
      <c r="D22" s="873"/>
      <c r="E22" s="874"/>
      <c r="F22" s="875"/>
      <c r="G22" s="861"/>
      <c r="H22" s="862"/>
      <c r="I22" s="863"/>
      <c r="J22" s="874"/>
      <c r="K22" s="875"/>
      <c r="L22" s="251" t="s">
        <v>11</v>
      </c>
      <c r="M22" s="250"/>
    </row>
    <row r="23" spans="1:13" ht="9.75" customHeight="1">
      <c r="A23" s="250"/>
      <c r="B23" s="252" t="s">
        <v>234</v>
      </c>
      <c r="C23" s="850" t="s">
        <v>86</v>
      </c>
      <c r="D23" s="850" t="s">
        <v>235</v>
      </c>
      <c r="E23" s="876"/>
      <c r="F23" s="876"/>
      <c r="G23" s="876"/>
      <c r="H23" s="876"/>
      <c r="I23" s="876"/>
      <c r="J23" s="876"/>
      <c r="K23" s="876"/>
      <c r="L23" s="252" t="s">
        <v>233</v>
      </c>
      <c r="M23" s="250"/>
    </row>
    <row r="24" spans="1:13" ht="9.75" customHeight="1">
      <c r="A24" s="250"/>
      <c r="B24" s="253" t="s">
        <v>236</v>
      </c>
      <c r="C24" s="877"/>
      <c r="D24" s="877"/>
      <c r="E24" s="877"/>
      <c r="F24" s="877"/>
      <c r="G24" s="877"/>
      <c r="H24" s="877"/>
      <c r="I24" s="877"/>
      <c r="J24" s="877"/>
      <c r="K24" s="877"/>
      <c r="L24" s="253" t="s">
        <v>237</v>
      </c>
      <c r="M24" s="250"/>
    </row>
    <row r="25" spans="1:13" ht="9.75" customHeight="1" thickBot="1">
      <c r="A25" s="250"/>
      <c r="B25" s="253" t="s">
        <v>238</v>
      </c>
      <c r="C25" s="878"/>
      <c r="D25" s="878"/>
      <c r="E25" s="878"/>
      <c r="F25" s="878"/>
      <c r="G25" s="878"/>
      <c r="H25" s="878"/>
      <c r="I25" s="878"/>
      <c r="J25" s="878"/>
      <c r="K25" s="878"/>
      <c r="L25" s="255" t="s">
        <v>239</v>
      </c>
      <c r="M25" s="250"/>
    </row>
    <row r="26" spans="1:13" ht="15" customHeight="1" thickBot="1">
      <c r="A26" s="250"/>
      <c r="B26" s="256" t="s">
        <v>240</v>
      </c>
      <c r="C26" s="257"/>
      <c r="D26" s="888" t="s">
        <v>268</v>
      </c>
      <c r="E26" s="889"/>
      <c r="F26" s="890"/>
      <c r="G26" s="258"/>
      <c r="H26" s="888" t="s">
        <v>269</v>
      </c>
      <c r="I26" s="889"/>
      <c r="J26" s="890"/>
      <c r="K26" s="259"/>
      <c r="L26" s="260" t="s">
        <v>240</v>
      </c>
      <c r="M26" s="250"/>
    </row>
    <row r="27" spans="1:13" ht="12.75" customHeight="1">
      <c r="A27" s="250"/>
      <c r="B27" s="261">
        <f aca="true" t="shared" si="0" ref="B27:B35">D27*F27</f>
        <v>0</v>
      </c>
      <c r="C27" s="294"/>
      <c r="D27" s="297"/>
      <c r="E27" s="262" t="s">
        <v>241</v>
      </c>
      <c r="F27" s="300"/>
      <c r="G27" s="864"/>
      <c r="H27" s="297"/>
      <c r="I27" s="262" t="s">
        <v>241</v>
      </c>
      <c r="J27" s="300"/>
      <c r="K27" s="867"/>
      <c r="L27" s="263">
        <f aca="true" t="shared" si="1" ref="L27:L35">(H27*J27)</f>
        <v>0</v>
      </c>
      <c r="M27" s="250"/>
    </row>
    <row r="28" spans="1:13" ht="12.75" customHeight="1">
      <c r="A28" s="250"/>
      <c r="B28" s="261">
        <f t="shared" si="0"/>
        <v>0</v>
      </c>
      <c r="C28" s="295"/>
      <c r="D28" s="298"/>
      <c r="E28" s="264" t="s">
        <v>241</v>
      </c>
      <c r="F28" s="301"/>
      <c r="G28" s="865"/>
      <c r="H28" s="298"/>
      <c r="I28" s="264" t="s">
        <v>241</v>
      </c>
      <c r="J28" s="301"/>
      <c r="K28" s="868"/>
      <c r="L28" s="263">
        <f t="shared" si="1"/>
        <v>0</v>
      </c>
      <c r="M28" s="250"/>
    </row>
    <row r="29" spans="1:13" ht="12.75" customHeight="1">
      <c r="A29" s="250"/>
      <c r="B29" s="261">
        <f t="shared" si="0"/>
        <v>0</v>
      </c>
      <c r="C29" s="295"/>
      <c r="D29" s="298"/>
      <c r="E29" s="264" t="s">
        <v>241</v>
      </c>
      <c r="F29" s="301"/>
      <c r="G29" s="865"/>
      <c r="H29" s="298"/>
      <c r="I29" s="264" t="s">
        <v>241</v>
      </c>
      <c r="J29" s="301"/>
      <c r="K29" s="868"/>
      <c r="L29" s="263">
        <f t="shared" si="1"/>
        <v>0</v>
      </c>
      <c r="M29" s="250"/>
    </row>
    <row r="30" spans="1:13" ht="12.75" customHeight="1">
      <c r="A30" s="250"/>
      <c r="B30" s="261">
        <f t="shared" si="0"/>
        <v>0</v>
      </c>
      <c r="C30" s="295"/>
      <c r="D30" s="298"/>
      <c r="E30" s="264" t="s">
        <v>241</v>
      </c>
      <c r="F30" s="301"/>
      <c r="G30" s="865"/>
      <c r="H30" s="298"/>
      <c r="I30" s="264" t="s">
        <v>241</v>
      </c>
      <c r="J30" s="301"/>
      <c r="K30" s="868"/>
      <c r="L30" s="263">
        <f t="shared" si="1"/>
        <v>0</v>
      </c>
      <c r="M30" s="250"/>
    </row>
    <row r="31" spans="1:13" ht="12.75" customHeight="1">
      <c r="A31" s="250"/>
      <c r="B31" s="261">
        <f t="shared" si="0"/>
        <v>0</v>
      </c>
      <c r="C31" s="295"/>
      <c r="D31" s="298"/>
      <c r="E31" s="264" t="s">
        <v>241</v>
      </c>
      <c r="F31" s="301"/>
      <c r="G31" s="865"/>
      <c r="H31" s="298"/>
      <c r="I31" s="264" t="s">
        <v>241</v>
      </c>
      <c r="J31" s="301"/>
      <c r="K31" s="868"/>
      <c r="L31" s="263">
        <f t="shared" si="1"/>
        <v>0</v>
      </c>
      <c r="M31" s="250"/>
    </row>
    <row r="32" spans="1:13" ht="12.75" customHeight="1">
      <c r="A32" s="250"/>
      <c r="B32" s="261">
        <f t="shared" si="0"/>
        <v>0</v>
      </c>
      <c r="C32" s="295"/>
      <c r="D32" s="298"/>
      <c r="E32" s="264" t="s">
        <v>241</v>
      </c>
      <c r="F32" s="301"/>
      <c r="G32" s="865"/>
      <c r="H32" s="298"/>
      <c r="I32" s="264" t="s">
        <v>241</v>
      </c>
      <c r="J32" s="301"/>
      <c r="K32" s="868"/>
      <c r="L32" s="263">
        <f t="shared" si="1"/>
        <v>0</v>
      </c>
      <c r="M32" s="250"/>
    </row>
    <row r="33" spans="1:13" ht="12.75" customHeight="1">
      <c r="A33" s="250"/>
      <c r="B33" s="261">
        <f t="shared" si="0"/>
        <v>0</v>
      </c>
      <c r="C33" s="295"/>
      <c r="D33" s="298"/>
      <c r="E33" s="264" t="s">
        <v>241</v>
      </c>
      <c r="F33" s="301"/>
      <c r="G33" s="865"/>
      <c r="H33" s="298"/>
      <c r="I33" s="264" t="s">
        <v>241</v>
      </c>
      <c r="J33" s="301"/>
      <c r="K33" s="868"/>
      <c r="L33" s="263">
        <f t="shared" si="1"/>
        <v>0</v>
      </c>
      <c r="M33" s="250"/>
    </row>
    <row r="34" spans="1:13" ht="12.75" customHeight="1">
      <c r="A34" s="250"/>
      <c r="B34" s="261">
        <f t="shared" si="0"/>
        <v>0</v>
      </c>
      <c r="C34" s="295"/>
      <c r="D34" s="298"/>
      <c r="E34" s="264" t="s">
        <v>241</v>
      </c>
      <c r="F34" s="301"/>
      <c r="G34" s="865"/>
      <c r="H34" s="298"/>
      <c r="I34" s="264" t="s">
        <v>241</v>
      </c>
      <c r="J34" s="301"/>
      <c r="K34" s="868"/>
      <c r="L34" s="263">
        <f t="shared" si="1"/>
        <v>0</v>
      </c>
      <c r="M34" s="250"/>
    </row>
    <row r="35" spans="1:13" ht="12.75" customHeight="1" thickBot="1">
      <c r="A35" s="249" t="s">
        <v>19</v>
      </c>
      <c r="B35" s="261">
        <f t="shared" si="0"/>
        <v>0</v>
      </c>
      <c r="C35" s="296"/>
      <c r="D35" s="299"/>
      <c r="E35" s="265" t="s">
        <v>241</v>
      </c>
      <c r="F35" s="302"/>
      <c r="G35" s="866"/>
      <c r="H35" s="299"/>
      <c r="I35" s="265" t="s">
        <v>241</v>
      </c>
      <c r="J35" s="302"/>
      <c r="K35" s="869"/>
      <c r="L35" s="263">
        <f t="shared" si="1"/>
        <v>0</v>
      </c>
      <c r="M35" s="249" t="s">
        <v>11</v>
      </c>
    </row>
    <row r="36" spans="1:13" ht="2.25" customHeight="1" thickBot="1">
      <c r="A36" s="250"/>
      <c r="B36" s="266"/>
      <c r="C36" s="267"/>
      <c r="D36" s="266"/>
      <c r="E36" s="268"/>
      <c r="F36" s="269"/>
      <c r="G36" s="268"/>
      <c r="H36" s="269"/>
      <c r="I36" s="268"/>
      <c r="J36" s="269"/>
      <c r="K36" s="270"/>
      <c r="L36" s="271"/>
      <c r="M36" s="250"/>
    </row>
    <row r="37" spans="1:13" ht="12.75" customHeight="1" thickBot="1">
      <c r="A37" s="272">
        <f>SUM(B27:B35)</f>
        <v>0</v>
      </c>
      <c r="B37" s="246"/>
      <c r="C37" s="246" t="s">
        <v>242</v>
      </c>
      <c r="D37" s="246"/>
      <c r="E37" s="247"/>
      <c r="F37" s="246"/>
      <c r="G37" s="247"/>
      <c r="H37" s="246"/>
      <c r="I37" s="246" t="s">
        <v>242</v>
      </c>
      <c r="J37" s="246"/>
      <c r="K37" s="246"/>
      <c r="L37" s="246"/>
      <c r="M37" s="272">
        <f>SUM(L27:L35)</f>
        <v>0</v>
      </c>
    </row>
    <row r="38" spans="1:13" ht="12.75" customHeight="1" thickBot="1">
      <c r="A38" s="273" t="s">
        <v>243</v>
      </c>
      <c r="B38" s="246"/>
      <c r="C38" s="246"/>
      <c r="D38" s="246"/>
      <c r="E38" s="247"/>
      <c r="F38" s="246"/>
      <c r="G38" s="247"/>
      <c r="H38" s="246"/>
      <c r="I38" s="247"/>
      <c r="J38" s="246"/>
      <c r="K38" s="246"/>
      <c r="L38" s="246"/>
      <c r="M38" s="273" t="s">
        <v>243</v>
      </c>
    </row>
    <row r="39" spans="1:13" ht="9.75" customHeight="1">
      <c r="A39" s="250"/>
      <c r="B39" s="251" t="s">
        <v>233</v>
      </c>
      <c r="C39" s="850" t="s">
        <v>267</v>
      </c>
      <c r="D39" s="870"/>
      <c r="E39" s="871"/>
      <c r="F39" s="872"/>
      <c r="G39" s="858" t="s">
        <v>249</v>
      </c>
      <c r="H39" s="859"/>
      <c r="I39" s="860"/>
      <c r="J39" s="871"/>
      <c r="K39" s="872"/>
      <c r="L39" s="251" t="s">
        <v>233</v>
      </c>
      <c r="M39" s="250"/>
    </row>
    <row r="40" spans="1:13" ht="9.75" customHeight="1" thickBot="1">
      <c r="A40" s="250"/>
      <c r="B40" s="251" t="s">
        <v>19</v>
      </c>
      <c r="C40" s="851"/>
      <c r="D40" s="873"/>
      <c r="E40" s="874"/>
      <c r="F40" s="875"/>
      <c r="G40" s="861"/>
      <c r="H40" s="862"/>
      <c r="I40" s="863"/>
      <c r="J40" s="874"/>
      <c r="K40" s="875"/>
      <c r="L40" s="251" t="s">
        <v>11</v>
      </c>
      <c r="M40" s="250"/>
    </row>
    <row r="41" spans="1:13" ht="9.75" customHeight="1">
      <c r="A41" s="250"/>
      <c r="B41" s="252" t="s">
        <v>234</v>
      </c>
      <c r="C41" s="850"/>
      <c r="D41" s="850" t="s">
        <v>235</v>
      </c>
      <c r="E41" s="876"/>
      <c r="F41" s="876"/>
      <c r="G41" s="876"/>
      <c r="H41" s="876"/>
      <c r="I41" s="876"/>
      <c r="J41" s="876"/>
      <c r="K41" s="876"/>
      <c r="L41" s="252" t="s">
        <v>233</v>
      </c>
      <c r="M41" s="250"/>
    </row>
    <row r="42" spans="1:13" ht="9.75" customHeight="1">
      <c r="A42" s="250"/>
      <c r="B42" s="253" t="s">
        <v>236</v>
      </c>
      <c r="C42" s="877"/>
      <c r="D42" s="877"/>
      <c r="E42" s="877"/>
      <c r="F42" s="877"/>
      <c r="G42" s="877"/>
      <c r="H42" s="877"/>
      <c r="I42" s="877"/>
      <c r="J42" s="877"/>
      <c r="K42" s="877"/>
      <c r="L42" s="253" t="s">
        <v>237</v>
      </c>
      <c r="M42" s="250"/>
    </row>
    <row r="43" spans="1:13" ht="9.75" customHeight="1" thickBot="1">
      <c r="A43" s="250"/>
      <c r="B43" s="255" t="s">
        <v>238</v>
      </c>
      <c r="C43" s="878"/>
      <c r="D43" s="878"/>
      <c r="E43" s="878"/>
      <c r="F43" s="878"/>
      <c r="G43" s="878"/>
      <c r="H43" s="878"/>
      <c r="I43" s="878"/>
      <c r="J43" s="878"/>
      <c r="K43" s="878"/>
      <c r="L43" s="255" t="s">
        <v>239</v>
      </c>
      <c r="M43" s="250"/>
    </row>
    <row r="44" spans="1:13" ht="15" customHeight="1" thickBot="1">
      <c r="A44" s="250"/>
      <c r="B44" s="260" t="s">
        <v>240</v>
      </c>
      <c r="C44" s="254"/>
      <c r="D44" s="888" t="s">
        <v>268</v>
      </c>
      <c r="E44" s="889"/>
      <c r="F44" s="890"/>
      <c r="G44" s="258"/>
      <c r="H44" s="888" t="s">
        <v>269</v>
      </c>
      <c r="I44" s="889"/>
      <c r="J44" s="890"/>
      <c r="K44" s="259"/>
      <c r="L44" s="260" t="s">
        <v>240</v>
      </c>
      <c r="M44" s="250"/>
    </row>
    <row r="45" spans="1:13" ht="12.75" customHeight="1">
      <c r="A45" s="250"/>
      <c r="B45" s="261">
        <f aca="true" t="shared" si="2" ref="B45:B53">D45*F45</f>
        <v>0</v>
      </c>
      <c r="C45" s="303"/>
      <c r="D45" s="304"/>
      <c r="E45" s="264" t="s">
        <v>241</v>
      </c>
      <c r="F45" s="306"/>
      <c r="G45" s="274"/>
      <c r="H45" s="306"/>
      <c r="I45" s="264" t="s">
        <v>241</v>
      </c>
      <c r="J45" s="306"/>
      <c r="K45" s="274"/>
      <c r="L45" s="263">
        <f aca="true" t="shared" si="3" ref="L45:L53">(H45*J45)</f>
        <v>0</v>
      </c>
      <c r="M45" s="250"/>
    </row>
    <row r="46" spans="1:13" ht="12.75" customHeight="1">
      <c r="A46" s="250"/>
      <c r="B46" s="261">
        <f t="shared" si="2"/>
        <v>0</v>
      </c>
      <c r="C46" s="305"/>
      <c r="D46" s="304"/>
      <c r="E46" s="264" t="s">
        <v>241</v>
      </c>
      <c r="F46" s="306"/>
      <c r="G46" s="274"/>
      <c r="H46" s="306"/>
      <c r="I46" s="264" t="s">
        <v>241</v>
      </c>
      <c r="J46" s="306"/>
      <c r="K46" s="274"/>
      <c r="L46" s="263">
        <f t="shared" si="3"/>
        <v>0</v>
      </c>
      <c r="M46" s="250"/>
    </row>
    <row r="47" spans="1:13" ht="12.75" customHeight="1">
      <c r="A47" s="250"/>
      <c r="B47" s="261">
        <f t="shared" si="2"/>
        <v>0</v>
      </c>
      <c r="C47" s="305"/>
      <c r="D47" s="304"/>
      <c r="E47" s="264" t="s">
        <v>241</v>
      </c>
      <c r="F47" s="306"/>
      <c r="G47" s="275"/>
      <c r="H47" s="306"/>
      <c r="I47" s="264" t="s">
        <v>241</v>
      </c>
      <c r="J47" s="306"/>
      <c r="K47" s="276"/>
      <c r="L47" s="263">
        <f t="shared" si="3"/>
        <v>0</v>
      </c>
      <c r="M47" s="250"/>
    </row>
    <row r="48" spans="1:13" ht="12.75" customHeight="1">
      <c r="A48" s="250"/>
      <c r="B48" s="261">
        <f t="shared" si="2"/>
        <v>0</v>
      </c>
      <c r="C48" s="305"/>
      <c r="D48" s="304"/>
      <c r="E48" s="264" t="s">
        <v>241</v>
      </c>
      <c r="F48" s="306"/>
      <c r="G48" s="274"/>
      <c r="H48" s="306"/>
      <c r="I48" s="264" t="s">
        <v>241</v>
      </c>
      <c r="J48" s="306"/>
      <c r="K48" s="276"/>
      <c r="L48" s="263">
        <f t="shared" si="3"/>
        <v>0</v>
      </c>
      <c r="M48" s="250"/>
    </row>
    <row r="49" spans="1:13" ht="12.75" customHeight="1">
      <c r="A49" s="250"/>
      <c r="B49" s="261">
        <f t="shared" si="2"/>
        <v>0</v>
      </c>
      <c r="C49" s="305"/>
      <c r="D49" s="304"/>
      <c r="E49" s="264" t="s">
        <v>241</v>
      </c>
      <c r="F49" s="306"/>
      <c r="G49" s="275"/>
      <c r="H49" s="124"/>
      <c r="I49" s="264" t="s">
        <v>241</v>
      </c>
      <c r="J49" s="306"/>
      <c r="K49" s="276"/>
      <c r="L49" s="263">
        <f t="shared" si="3"/>
        <v>0</v>
      </c>
      <c r="M49" s="250"/>
    </row>
    <row r="50" spans="1:13" ht="12.75" customHeight="1">
      <c r="A50" s="250"/>
      <c r="B50" s="261">
        <f t="shared" si="2"/>
        <v>0</v>
      </c>
      <c r="C50" s="305"/>
      <c r="D50" s="304"/>
      <c r="E50" s="264" t="s">
        <v>241</v>
      </c>
      <c r="F50" s="306"/>
      <c r="G50" s="274"/>
      <c r="H50" s="306"/>
      <c r="I50" s="264" t="s">
        <v>241</v>
      </c>
      <c r="J50" s="306"/>
      <c r="K50" s="276"/>
      <c r="L50" s="263">
        <f t="shared" si="3"/>
        <v>0</v>
      </c>
      <c r="M50" s="250"/>
    </row>
    <row r="51" spans="1:13" ht="12.75" customHeight="1">
      <c r="A51" s="250"/>
      <c r="B51" s="261">
        <f t="shared" si="2"/>
        <v>0</v>
      </c>
      <c r="C51" s="305"/>
      <c r="D51" s="304"/>
      <c r="E51" s="264" t="s">
        <v>241</v>
      </c>
      <c r="F51" s="306"/>
      <c r="G51" s="274"/>
      <c r="H51" s="306"/>
      <c r="I51" s="264" t="s">
        <v>241</v>
      </c>
      <c r="J51" s="306"/>
      <c r="K51" s="274"/>
      <c r="L51" s="263">
        <f t="shared" si="3"/>
        <v>0</v>
      </c>
      <c r="M51" s="250"/>
    </row>
    <row r="52" spans="1:13" ht="12.75" customHeight="1">
      <c r="A52" s="250"/>
      <c r="B52" s="261">
        <f t="shared" si="2"/>
        <v>0</v>
      </c>
      <c r="C52" s="305"/>
      <c r="D52" s="304"/>
      <c r="E52" s="264" t="s">
        <v>241</v>
      </c>
      <c r="F52" s="306"/>
      <c r="G52" s="275"/>
      <c r="H52" s="306"/>
      <c r="I52" s="264" t="s">
        <v>241</v>
      </c>
      <c r="J52" s="306"/>
      <c r="K52" s="276"/>
      <c r="L52" s="263">
        <f t="shared" si="3"/>
        <v>0</v>
      </c>
      <c r="M52" s="250"/>
    </row>
    <row r="53" spans="1:13" ht="12.75" customHeight="1">
      <c r="A53" s="249" t="s">
        <v>19</v>
      </c>
      <c r="B53" s="261">
        <f t="shared" si="2"/>
        <v>0</v>
      </c>
      <c r="C53" s="305"/>
      <c r="D53" s="304"/>
      <c r="E53" s="264" t="s">
        <v>241</v>
      </c>
      <c r="F53" s="306"/>
      <c r="G53" s="274"/>
      <c r="H53" s="306"/>
      <c r="I53" s="264" t="s">
        <v>241</v>
      </c>
      <c r="J53" s="306"/>
      <c r="K53" s="276"/>
      <c r="L53" s="263">
        <f t="shared" si="3"/>
        <v>0</v>
      </c>
      <c r="M53" s="249" t="s">
        <v>11</v>
      </c>
    </row>
    <row r="54" spans="1:13" ht="2.25" customHeight="1" thickBot="1">
      <c r="A54" s="250"/>
      <c r="B54" s="277"/>
      <c r="C54" s="267"/>
      <c r="D54" s="269"/>
      <c r="E54" s="268"/>
      <c r="F54" s="278"/>
      <c r="G54" s="268"/>
      <c r="H54" s="269"/>
      <c r="I54" s="268"/>
      <c r="J54" s="269"/>
      <c r="K54" s="270"/>
      <c r="L54" s="271"/>
      <c r="M54" s="250"/>
    </row>
    <row r="55" spans="1:13" ht="12.75" customHeight="1" thickBot="1">
      <c r="A55" s="272">
        <f>SUM(B45:B53)</f>
        <v>0</v>
      </c>
      <c r="B55" s="246"/>
      <c r="C55" s="246" t="s">
        <v>242</v>
      </c>
      <c r="D55" s="246"/>
      <c r="E55" s="247"/>
      <c r="F55" s="246"/>
      <c r="G55" s="247"/>
      <c r="H55" s="246"/>
      <c r="I55" s="246" t="s">
        <v>242</v>
      </c>
      <c r="J55" s="246"/>
      <c r="K55" s="246"/>
      <c r="L55" s="246"/>
      <c r="M55" s="272">
        <f>SUM(L45:L53)</f>
        <v>0</v>
      </c>
    </row>
    <row r="56" spans="1:13" ht="12.75" customHeight="1">
      <c r="A56" s="250"/>
      <c r="B56" s="246"/>
      <c r="C56" s="246"/>
      <c r="D56" s="246"/>
      <c r="E56" s="247"/>
      <c r="F56" s="246"/>
      <c r="G56" s="247"/>
      <c r="H56" s="246"/>
      <c r="I56" s="247"/>
      <c r="J56" s="246"/>
      <c r="K56" s="246"/>
      <c r="L56" s="246"/>
      <c r="M56" s="250"/>
    </row>
    <row r="57" spans="1:13" ht="12.75" customHeight="1">
      <c r="A57" s="250"/>
      <c r="B57" s="246"/>
      <c r="C57" s="246"/>
      <c r="D57" s="246"/>
      <c r="E57" s="247"/>
      <c r="F57" s="246"/>
      <c r="G57" s="247"/>
      <c r="H57" s="246"/>
      <c r="I57" s="247"/>
      <c r="J57" s="246"/>
      <c r="K57" s="246"/>
      <c r="L57" s="246"/>
      <c r="M57" s="250"/>
    </row>
    <row r="58" spans="1:13" ht="12.75" customHeight="1" thickBot="1">
      <c r="A58" s="249" t="s">
        <v>19</v>
      </c>
      <c r="B58" s="246"/>
      <c r="C58" s="246"/>
      <c r="D58" s="246"/>
      <c r="E58" s="247"/>
      <c r="F58" s="246"/>
      <c r="G58" s="247"/>
      <c r="H58" s="246"/>
      <c r="I58" s="247"/>
      <c r="J58" s="246"/>
      <c r="K58" s="246"/>
      <c r="L58" s="246"/>
      <c r="M58" s="249" t="s">
        <v>11</v>
      </c>
    </row>
    <row r="59" spans="1:13" ht="12.75" customHeight="1" thickBot="1">
      <c r="A59" s="279">
        <f>SUM(A37+A55)</f>
        <v>0</v>
      </c>
      <c r="B59" s="246"/>
      <c r="C59" s="887" t="s">
        <v>244</v>
      </c>
      <c r="D59" s="887"/>
      <c r="E59" s="887"/>
      <c r="F59" s="887"/>
      <c r="G59" s="887"/>
      <c r="H59" s="887"/>
      <c r="I59" s="887"/>
      <c r="J59" s="887"/>
      <c r="K59" s="887"/>
      <c r="L59" s="246"/>
      <c r="M59" s="279">
        <f>M37+M55</f>
        <v>0</v>
      </c>
    </row>
    <row r="60" spans="1:13" ht="12.75" customHeight="1">
      <c r="A60" s="250"/>
      <c r="B60" s="246"/>
      <c r="C60" s="246"/>
      <c r="D60" s="246"/>
      <c r="E60" s="247"/>
      <c r="F60" s="246"/>
      <c r="G60" s="247"/>
      <c r="H60" s="246"/>
      <c r="I60" s="247"/>
      <c r="J60" s="246"/>
      <c r="K60" s="246"/>
      <c r="L60" s="246"/>
      <c r="M60" s="250"/>
    </row>
    <row r="61" spans="1:13" ht="12.75" customHeight="1">
      <c r="A61" s="250"/>
      <c r="B61" s="246"/>
      <c r="C61" s="246"/>
      <c r="D61" s="246"/>
      <c r="E61" s="247"/>
      <c r="F61" s="246"/>
      <c r="G61" s="247"/>
      <c r="H61" s="246"/>
      <c r="I61" s="247"/>
      <c r="J61" s="246"/>
      <c r="K61" s="246"/>
      <c r="L61" s="246"/>
      <c r="M61" s="250"/>
    </row>
    <row r="62" spans="1:13" ht="12.75" customHeight="1" thickBot="1">
      <c r="A62" s="250"/>
      <c r="B62" s="246"/>
      <c r="C62" s="246"/>
      <c r="D62" s="246"/>
      <c r="E62" s="247"/>
      <c r="F62" s="246"/>
      <c r="G62" s="247"/>
      <c r="H62" s="246"/>
      <c r="I62" s="247"/>
      <c r="J62" s="246"/>
      <c r="K62" s="246"/>
      <c r="L62" s="246"/>
      <c r="M62" s="250"/>
    </row>
    <row r="63" spans="1:13" ht="12.75" customHeight="1" thickBot="1">
      <c r="A63" s="279">
        <f>A59</f>
        <v>0</v>
      </c>
      <c r="B63" s="246"/>
      <c r="C63" s="887" t="s">
        <v>245</v>
      </c>
      <c r="D63" s="887"/>
      <c r="E63" s="887"/>
      <c r="F63" s="887"/>
      <c r="G63" s="887"/>
      <c r="H63" s="887"/>
      <c r="I63" s="887"/>
      <c r="J63" s="887"/>
      <c r="K63" s="887"/>
      <c r="L63" s="246"/>
      <c r="M63" s="279">
        <f>M59</f>
        <v>0</v>
      </c>
    </row>
    <row r="64" spans="1:13" ht="12.75" customHeight="1" thickBot="1">
      <c r="A64" s="281" t="s">
        <v>243</v>
      </c>
      <c r="B64" s="246"/>
      <c r="C64" s="246"/>
      <c r="D64" s="246"/>
      <c r="E64" s="247"/>
      <c r="F64" s="246"/>
      <c r="G64" s="247"/>
      <c r="H64" s="246"/>
      <c r="I64" s="247"/>
      <c r="J64" s="246"/>
      <c r="K64" s="246"/>
      <c r="L64" s="246"/>
      <c r="M64" s="281" t="s">
        <v>243</v>
      </c>
    </row>
    <row r="65" spans="1:13" ht="9.75" customHeight="1">
      <c r="A65" s="246"/>
      <c r="B65" s="251" t="s">
        <v>233</v>
      </c>
      <c r="C65" s="850" t="s">
        <v>267</v>
      </c>
      <c r="D65" s="852"/>
      <c r="E65" s="853"/>
      <c r="F65" s="854"/>
      <c r="G65" s="858" t="s">
        <v>249</v>
      </c>
      <c r="H65" s="859"/>
      <c r="I65" s="860"/>
      <c r="J65" s="853"/>
      <c r="K65" s="854"/>
      <c r="L65" s="251" t="s">
        <v>233</v>
      </c>
      <c r="M65" s="246"/>
    </row>
    <row r="66" spans="1:13" ht="9.75" customHeight="1" thickBot="1">
      <c r="A66" s="246"/>
      <c r="B66" s="251" t="s">
        <v>19</v>
      </c>
      <c r="C66" s="851"/>
      <c r="D66" s="855"/>
      <c r="E66" s="856"/>
      <c r="F66" s="857"/>
      <c r="G66" s="861"/>
      <c r="H66" s="862"/>
      <c r="I66" s="863"/>
      <c r="J66" s="856"/>
      <c r="K66" s="857"/>
      <c r="L66" s="251" t="s">
        <v>11</v>
      </c>
      <c r="M66" s="250"/>
    </row>
    <row r="67" spans="1:13" ht="9.75" customHeight="1">
      <c r="A67" s="250"/>
      <c r="B67" s="252" t="s">
        <v>234</v>
      </c>
      <c r="C67" s="850" t="s">
        <v>86</v>
      </c>
      <c r="D67" s="850" t="s">
        <v>235</v>
      </c>
      <c r="E67" s="876"/>
      <c r="F67" s="876"/>
      <c r="G67" s="876"/>
      <c r="H67" s="876"/>
      <c r="I67" s="876"/>
      <c r="J67" s="876"/>
      <c r="K67" s="876"/>
      <c r="L67" s="252" t="s">
        <v>233</v>
      </c>
      <c r="M67" s="250"/>
    </row>
    <row r="68" spans="1:13" ht="9.75" customHeight="1">
      <c r="A68" s="250"/>
      <c r="B68" s="253" t="s">
        <v>236</v>
      </c>
      <c r="C68" s="877"/>
      <c r="D68" s="877"/>
      <c r="E68" s="877"/>
      <c r="F68" s="877"/>
      <c r="G68" s="877"/>
      <c r="H68" s="877"/>
      <c r="I68" s="877"/>
      <c r="J68" s="877"/>
      <c r="K68" s="877"/>
      <c r="L68" s="253" t="s">
        <v>237</v>
      </c>
      <c r="M68" s="250"/>
    </row>
    <row r="69" spans="1:13" ht="9.75" customHeight="1" thickBot="1">
      <c r="A69" s="250"/>
      <c r="B69" s="255" t="s">
        <v>238</v>
      </c>
      <c r="C69" s="878"/>
      <c r="D69" s="878"/>
      <c r="E69" s="878"/>
      <c r="F69" s="878"/>
      <c r="G69" s="878"/>
      <c r="H69" s="878"/>
      <c r="I69" s="878"/>
      <c r="J69" s="878"/>
      <c r="K69" s="878"/>
      <c r="L69" s="255" t="s">
        <v>239</v>
      </c>
      <c r="M69" s="250"/>
    </row>
    <row r="70" spans="1:13" ht="15" customHeight="1" thickBot="1">
      <c r="A70" s="250"/>
      <c r="B70" s="260" t="s">
        <v>240</v>
      </c>
      <c r="C70" s="282"/>
      <c r="D70" s="888" t="s">
        <v>268</v>
      </c>
      <c r="E70" s="889"/>
      <c r="F70" s="890"/>
      <c r="G70" s="258"/>
      <c r="H70" s="888" t="s">
        <v>269</v>
      </c>
      <c r="I70" s="889"/>
      <c r="J70" s="890"/>
      <c r="K70" s="259"/>
      <c r="L70" s="260" t="s">
        <v>240</v>
      </c>
      <c r="M70" s="250"/>
    </row>
    <row r="71" spans="1:13" ht="12.75" customHeight="1">
      <c r="A71" s="250"/>
      <c r="B71" s="261">
        <f aca="true" t="shared" si="4" ref="B71:B79">D71*F71</f>
        <v>0</v>
      </c>
      <c r="C71" s="307"/>
      <c r="D71" s="306"/>
      <c r="E71" s="264" t="s">
        <v>241</v>
      </c>
      <c r="F71" s="306"/>
      <c r="G71" s="274"/>
      <c r="H71" s="306"/>
      <c r="I71" s="264" t="s">
        <v>241</v>
      </c>
      <c r="J71" s="306"/>
      <c r="K71" s="274"/>
      <c r="L71" s="263">
        <f aca="true" t="shared" si="5" ref="L71:L79">(H71*J71)</f>
        <v>0</v>
      </c>
      <c r="M71" s="250"/>
    </row>
    <row r="72" spans="1:13" ht="12.75" customHeight="1">
      <c r="A72" s="250"/>
      <c r="B72" s="261">
        <f t="shared" si="4"/>
        <v>0</v>
      </c>
      <c r="C72" s="307"/>
      <c r="D72" s="306"/>
      <c r="E72" s="264" t="s">
        <v>241</v>
      </c>
      <c r="F72" s="306"/>
      <c r="G72" s="275"/>
      <c r="H72" s="306"/>
      <c r="I72" s="264" t="s">
        <v>241</v>
      </c>
      <c r="J72" s="306"/>
      <c r="K72" s="274"/>
      <c r="L72" s="263">
        <f t="shared" si="5"/>
        <v>0</v>
      </c>
      <c r="M72" s="250"/>
    </row>
    <row r="73" spans="1:13" ht="12.75" customHeight="1">
      <c r="A73" s="250"/>
      <c r="B73" s="261">
        <f t="shared" si="4"/>
        <v>0</v>
      </c>
      <c r="C73" s="307"/>
      <c r="D73" s="306"/>
      <c r="E73" s="264" t="s">
        <v>241</v>
      </c>
      <c r="F73" s="306"/>
      <c r="G73" s="275"/>
      <c r="H73" s="306"/>
      <c r="I73" s="264" t="s">
        <v>241</v>
      </c>
      <c r="J73" s="306"/>
      <c r="K73" s="276"/>
      <c r="L73" s="263">
        <f t="shared" si="5"/>
        <v>0</v>
      </c>
      <c r="M73" s="250"/>
    </row>
    <row r="74" spans="1:13" ht="12.75" customHeight="1">
      <c r="A74" s="250"/>
      <c r="B74" s="261">
        <f t="shared" si="4"/>
        <v>0</v>
      </c>
      <c r="C74" s="307"/>
      <c r="D74" s="306"/>
      <c r="E74" s="264" t="s">
        <v>241</v>
      </c>
      <c r="F74" s="306"/>
      <c r="G74" s="274"/>
      <c r="H74" s="306"/>
      <c r="I74" s="264" t="s">
        <v>241</v>
      </c>
      <c r="J74" s="306"/>
      <c r="K74" s="276"/>
      <c r="L74" s="263">
        <f t="shared" si="5"/>
        <v>0</v>
      </c>
      <c r="M74" s="250"/>
    </row>
    <row r="75" spans="1:13" ht="12.75" customHeight="1">
      <c r="A75" s="250"/>
      <c r="B75" s="261">
        <f t="shared" si="4"/>
        <v>0</v>
      </c>
      <c r="C75" s="307"/>
      <c r="D75" s="306"/>
      <c r="E75" s="264" t="s">
        <v>241</v>
      </c>
      <c r="F75" s="306"/>
      <c r="G75" s="274"/>
      <c r="H75" s="306"/>
      <c r="I75" s="264" t="s">
        <v>241</v>
      </c>
      <c r="J75" s="306"/>
      <c r="K75" s="276"/>
      <c r="L75" s="263">
        <f t="shared" si="5"/>
        <v>0</v>
      </c>
      <c r="M75" s="250"/>
    </row>
    <row r="76" spans="1:13" ht="12.75" customHeight="1">
      <c r="A76" s="250"/>
      <c r="B76" s="261">
        <f t="shared" si="4"/>
        <v>0</v>
      </c>
      <c r="C76" s="307"/>
      <c r="D76" s="306"/>
      <c r="E76" s="264" t="s">
        <v>241</v>
      </c>
      <c r="F76" s="306"/>
      <c r="G76" s="275"/>
      <c r="H76" s="306"/>
      <c r="I76" s="264" t="s">
        <v>241</v>
      </c>
      <c r="J76" s="306"/>
      <c r="K76" s="276"/>
      <c r="L76" s="263">
        <f t="shared" si="5"/>
        <v>0</v>
      </c>
      <c r="M76" s="250"/>
    </row>
    <row r="77" spans="1:13" ht="12.75" customHeight="1">
      <c r="A77" s="250"/>
      <c r="B77" s="261">
        <f t="shared" si="4"/>
        <v>0</v>
      </c>
      <c r="C77" s="307"/>
      <c r="D77" s="306"/>
      <c r="E77" s="264" t="s">
        <v>241</v>
      </c>
      <c r="F77" s="306"/>
      <c r="G77" s="274"/>
      <c r="H77" s="306"/>
      <c r="I77" s="264" t="s">
        <v>241</v>
      </c>
      <c r="J77" s="306"/>
      <c r="K77" s="274"/>
      <c r="L77" s="263">
        <f t="shared" si="5"/>
        <v>0</v>
      </c>
      <c r="M77" s="250"/>
    </row>
    <row r="78" spans="1:13" ht="12.75" customHeight="1">
      <c r="A78" s="250"/>
      <c r="B78" s="261">
        <f t="shared" si="4"/>
        <v>0</v>
      </c>
      <c r="C78" s="307"/>
      <c r="D78" s="306"/>
      <c r="E78" s="264" t="s">
        <v>241</v>
      </c>
      <c r="F78" s="306"/>
      <c r="G78" s="275"/>
      <c r="H78" s="306"/>
      <c r="I78" s="264" t="s">
        <v>241</v>
      </c>
      <c r="J78" s="306"/>
      <c r="K78" s="276"/>
      <c r="L78" s="263">
        <f t="shared" si="5"/>
        <v>0</v>
      </c>
      <c r="M78" s="250"/>
    </row>
    <row r="79" spans="1:13" ht="12.75" customHeight="1">
      <c r="A79" s="249" t="s">
        <v>19</v>
      </c>
      <c r="B79" s="261">
        <f t="shared" si="4"/>
        <v>0</v>
      </c>
      <c r="C79" s="307"/>
      <c r="D79" s="306"/>
      <c r="E79" s="264" t="s">
        <v>241</v>
      </c>
      <c r="F79" s="306"/>
      <c r="G79" s="274"/>
      <c r="H79" s="306"/>
      <c r="I79" s="264" t="s">
        <v>241</v>
      </c>
      <c r="J79" s="306"/>
      <c r="K79" s="276"/>
      <c r="L79" s="263">
        <f t="shared" si="5"/>
        <v>0</v>
      </c>
      <c r="M79" s="249" t="s">
        <v>11</v>
      </c>
    </row>
    <row r="80" spans="1:13" ht="2.25" customHeight="1" thickBot="1">
      <c r="A80" s="250"/>
      <c r="B80" s="277"/>
      <c r="C80" s="283"/>
      <c r="D80" s="266"/>
      <c r="E80" s="268"/>
      <c r="F80" s="269"/>
      <c r="G80" s="268"/>
      <c r="H80" s="269"/>
      <c r="I80" s="268"/>
      <c r="J80" s="269"/>
      <c r="K80" s="270"/>
      <c r="L80" s="271"/>
      <c r="M80" s="250"/>
    </row>
    <row r="81" spans="1:13" ht="12.75" customHeight="1" thickBot="1">
      <c r="A81" s="272">
        <f>SUM(B71:B79)</f>
        <v>0</v>
      </c>
      <c r="B81" s="246"/>
      <c r="C81" s="246" t="s">
        <v>242</v>
      </c>
      <c r="D81" s="246"/>
      <c r="E81" s="247"/>
      <c r="F81" s="246"/>
      <c r="G81" s="247"/>
      <c r="H81" s="246"/>
      <c r="I81" s="246" t="s">
        <v>242</v>
      </c>
      <c r="J81" s="246"/>
      <c r="K81" s="246"/>
      <c r="L81" s="246"/>
      <c r="M81" s="272">
        <f>SUM(L71:L79)</f>
        <v>0</v>
      </c>
    </row>
    <row r="82" spans="1:13" ht="12.75" customHeight="1" thickBot="1">
      <c r="A82" s="273" t="s">
        <v>243</v>
      </c>
      <c r="B82" s="246"/>
      <c r="C82" s="246"/>
      <c r="D82" s="246"/>
      <c r="E82" s="247"/>
      <c r="F82" s="246"/>
      <c r="G82" s="247"/>
      <c r="H82" s="246"/>
      <c r="I82" s="247"/>
      <c r="J82" s="246"/>
      <c r="K82" s="246"/>
      <c r="L82" s="246"/>
      <c r="M82" s="273" t="s">
        <v>243</v>
      </c>
    </row>
    <row r="83" spans="1:13" ht="9.75" customHeight="1">
      <c r="A83" s="250"/>
      <c r="B83" s="251" t="s">
        <v>233</v>
      </c>
      <c r="C83" s="850" t="s">
        <v>267</v>
      </c>
      <c r="D83" s="852"/>
      <c r="E83" s="853"/>
      <c r="F83" s="854"/>
      <c r="G83" s="858" t="s">
        <v>249</v>
      </c>
      <c r="H83" s="859"/>
      <c r="I83" s="860"/>
      <c r="J83" s="853"/>
      <c r="K83" s="854"/>
      <c r="L83" s="251" t="s">
        <v>233</v>
      </c>
      <c r="M83" s="250"/>
    </row>
    <row r="84" spans="1:13" ht="9.75" customHeight="1" thickBot="1">
      <c r="A84" s="250"/>
      <c r="B84" s="251" t="s">
        <v>19</v>
      </c>
      <c r="C84" s="851"/>
      <c r="D84" s="855"/>
      <c r="E84" s="856"/>
      <c r="F84" s="857"/>
      <c r="G84" s="861"/>
      <c r="H84" s="862"/>
      <c r="I84" s="863"/>
      <c r="J84" s="856"/>
      <c r="K84" s="857"/>
      <c r="L84" s="251" t="s">
        <v>11</v>
      </c>
      <c r="M84" s="250"/>
    </row>
    <row r="85" spans="1:13" ht="9.75" customHeight="1">
      <c r="A85" s="250"/>
      <c r="B85" s="252" t="s">
        <v>234</v>
      </c>
      <c r="C85" s="850" t="s">
        <v>86</v>
      </c>
      <c r="D85" s="850" t="s">
        <v>235</v>
      </c>
      <c r="E85" s="876"/>
      <c r="F85" s="876"/>
      <c r="G85" s="876"/>
      <c r="H85" s="876"/>
      <c r="I85" s="876"/>
      <c r="J85" s="876"/>
      <c r="K85" s="876"/>
      <c r="L85" s="252" t="s">
        <v>233</v>
      </c>
      <c r="M85" s="250"/>
    </row>
    <row r="86" spans="1:13" ht="9.75" customHeight="1">
      <c r="A86" s="250"/>
      <c r="B86" s="253" t="s">
        <v>236</v>
      </c>
      <c r="C86" s="877"/>
      <c r="D86" s="877"/>
      <c r="E86" s="877"/>
      <c r="F86" s="877"/>
      <c r="G86" s="877"/>
      <c r="H86" s="877"/>
      <c r="I86" s="877"/>
      <c r="J86" s="877"/>
      <c r="K86" s="877"/>
      <c r="L86" s="253" t="s">
        <v>237</v>
      </c>
      <c r="M86" s="250"/>
    </row>
    <row r="87" spans="1:13" ht="9.75" customHeight="1" thickBot="1">
      <c r="A87" s="250"/>
      <c r="B87" s="255" t="s">
        <v>238</v>
      </c>
      <c r="C87" s="878"/>
      <c r="D87" s="877"/>
      <c r="E87" s="877"/>
      <c r="F87" s="877"/>
      <c r="G87" s="877"/>
      <c r="H87" s="877"/>
      <c r="I87" s="877"/>
      <c r="J87" s="877"/>
      <c r="K87" s="877"/>
      <c r="L87" s="255" t="s">
        <v>239</v>
      </c>
      <c r="M87" s="250"/>
    </row>
    <row r="88" spans="1:13" ht="15" customHeight="1" thickBot="1">
      <c r="A88" s="250"/>
      <c r="B88" s="260" t="s">
        <v>240</v>
      </c>
      <c r="C88" s="284"/>
      <c r="D88" s="888" t="s">
        <v>268</v>
      </c>
      <c r="E88" s="889"/>
      <c r="F88" s="890"/>
      <c r="G88" s="258"/>
      <c r="H88" s="888" t="s">
        <v>269</v>
      </c>
      <c r="I88" s="889"/>
      <c r="J88" s="890"/>
      <c r="K88" s="259"/>
      <c r="L88" s="285" t="s">
        <v>240</v>
      </c>
      <c r="M88" s="250"/>
    </row>
    <row r="89" spans="1:13" ht="12.75" customHeight="1">
      <c r="A89" s="250"/>
      <c r="B89" s="261">
        <f aca="true" t="shared" si="6" ref="B89:B97">D89*F89</f>
        <v>0</v>
      </c>
      <c r="C89" s="307"/>
      <c r="D89" s="306"/>
      <c r="E89" s="264" t="s">
        <v>241</v>
      </c>
      <c r="F89" s="306"/>
      <c r="G89" s="274"/>
      <c r="H89" s="306"/>
      <c r="I89" s="264" t="s">
        <v>241</v>
      </c>
      <c r="J89" s="306"/>
      <c r="K89" s="286"/>
      <c r="L89" s="263">
        <f aca="true" t="shared" si="7" ref="L89:L97">(H89*J89)</f>
        <v>0</v>
      </c>
      <c r="M89" s="250"/>
    </row>
    <row r="90" spans="1:13" ht="12.75" customHeight="1">
      <c r="A90" s="250"/>
      <c r="B90" s="261">
        <f t="shared" si="6"/>
        <v>0</v>
      </c>
      <c r="C90" s="307"/>
      <c r="D90" s="306"/>
      <c r="E90" s="264" t="s">
        <v>241</v>
      </c>
      <c r="F90" s="306"/>
      <c r="G90" s="274"/>
      <c r="H90" s="306"/>
      <c r="I90" s="264" t="s">
        <v>241</v>
      </c>
      <c r="J90" s="306"/>
      <c r="K90" s="276"/>
      <c r="L90" s="263">
        <f t="shared" si="7"/>
        <v>0</v>
      </c>
      <c r="M90" s="250"/>
    </row>
    <row r="91" spans="1:13" ht="12.75" customHeight="1">
      <c r="A91" s="250"/>
      <c r="B91" s="261">
        <f t="shared" si="6"/>
        <v>0</v>
      </c>
      <c r="C91" s="307"/>
      <c r="D91" s="306"/>
      <c r="E91" s="264" t="s">
        <v>241</v>
      </c>
      <c r="F91" s="306"/>
      <c r="G91" s="275"/>
      <c r="H91" s="124"/>
      <c r="I91" s="264" t="s">
        <v>241</v>
      </c>
      <c r="J91" s="306"/>
      <c r="K91" s="276"/>
      <c r="L91" s="263">
        <f t="shared" si="7"/>
        <v>0</v>
      </c>
      <c r="M91" s="250"/>
    </row>
    <row r="92" spans="1:13" ht="12.75" customHeight="1">
      <c r="A92" s="250"/>
      <c r="B92" s="261">
        <f t="shared" si="6"/>
        <v>0</v>
      </c>
      <c r="C92" s="307"/>
      <c r="D92" s="306"/>
      <c r="E92" s="264" t="s">
        <v>241</v>
      </c>
      <c r="F92" s="306"/>
      <c r="G92" s="275"/>
      <c r="H92" s="306"/>
      <c r="I92" s="264" t="s">
        <v>241</v>
      </c>
      <c r="J92" s="124"/>
      <c r="K92" s="274"/>
      <c r="L92" s="263">
        <f t="shared" si="7"/>
        <v>0</v>
      </c>
      <c r="M92" s="250"/>
    </row>
    <row r="93" spans="1:13" ht="12.75" customHeight="1">
      <c r="A93" s="250"/>
      <c r="B93" s="261">
        <f t="shared" si="6"/>
        <v>0</v>
      </c>
      <c r="C93" s="307"/>
      <c r="D93" s="306"/>
      <c r="E93" s="264" t="s">
        <v>241</v>
      </c>
      <c r="F93" s="306"/>
      <c r="G93" s="275"/>
      <c r="H93" s="306"/>
      <c r="I93" s="264" t="s">
        <v>241</v>
      </c>
      <c r="J93" s="306"/>
      <c r="K93" s="276"/>
      <c r="L93" s="263">
        <f t="shared" si="7"/>
        <v>0</v>
      </c>
      <c r="M93" s="250"/>
    </row>
    <row r="94" spans="1:13" ht="12.75" customHeight="1">
      <c r="A94" s="250"/>
      <c r="B94" s="261">
        <f t="shared" si="6"/>
        <v>0</v>
      </c>
      <c r="C94" s="307"/>
      <c r="D94" s="306"/>
      <c r="E94" s="264" t="s">
        <v>241</v>
      </c>
      <c r="F94" s="306"/>
      <c r="G94" s="274"/>
      <c r="H94" s="306"/>
      <c r="I94" s="264" t="s">
        <v>241</v>
      </c>
      <c r="J94" s="306"/>
      <c r="K94" s="276"/>
      <c r="L94" s="263">
        <f t="shared" si="7"/>
        <v>0</v>
      </c>
      <c r="M94" s="250"/>
    </row>
    <row r="95" spans="1:13" ht="12.75" customHeight="1">
      <c r="A95" s="250"/>
      <c r="B95" s="261">
        <f t="shared" si="6"/>
        <v>0</v>
      </c>
      <c r="C95" s="307"/>
      <c r="D95" s="306"/>
      <c r="E95" s="264" t="s">
        <v>241</v>
      </c>
      <c r="F95" s="306"/>
      <c r="G95" s="274"/>
      <c r="H95" s="306"/>
      <c r="I95" s="264" t="s">
        <v>241</v>
      </c>
      <c r="J95" s="306"/>
      <c r="K95" s="274"/>
      <c r="L95" s="263">
        <f t="shared" si="7"/>
        <v>0</v>
      </c>
      <c r="M95" s="250"/>
    </row>
    <row r="96" spans="1:13" ht="12.75" customHeight="1">
      <c r="A96" s="250"/>
      <c r="B96" s="261">
        <f t="shared" si="6"/>
        <v>0</v>
      </c>
      <c r="C96" s="307"/>
      <c r="D96" s="306"/>
      <c r="E96" s="264" t="s">
        <v>241</v>
      </c>
      <c r="F96" s="306"/>
      <c r="G96" s="274"/>
      <c r="H96" s="306"/>
      <c r="I96" s="264" t="s">
        <v>241</v>
      </c>
      <c r="J96" s="306"/>
      <c r="K96" s="276"/>
      <c r="L96" s="263">
        <f t="shared" si="7"/>
        <v>0</v>
      </c>
      <c r="M96" s="250"/>
    </row>
    <row r="97" spans="1:13" ht="12.75" customHeight="1">
      <c r="A97" s="249" t="s">
        <v>19</v>
      </c>
      <c r="B97" s="261">
        <f t="shared" si="6"/>
        <v>0</v>
      </c>
      <c r="C97" s="307"/>
      <c r="D97" s="306"/>
      <c r="E97" s="264" t="s">
        <v>241</v>
      </c>
      <c r="F97" s="306"/>
      <c r="G97" s="274"/>
      <c r="H97" s="306"/>
      <c r="I97" s="264" t="s">
        <v>241</v>
      </c>
      <c r="J97" s="306"/>
      <c r="K97" s="276"/>
      <c r="L97" s="263">
        <f t="shared" si="7"/>
        <v>0</v>
      </c>
      <c r="M97" s="249" t="s">
        <v>11</v>
      </c>
    </row>
    <row r="98" spans="1:13" ht="2.25" customHeight="1" thickBot="1">
      <c r="A98" s="250"/>
      <c r="B98" s="277"/>
      <c r="C98" s="283"/>
      <c r="D98" s="266"/>
      <c r="E98" s="268"/>
      <c r="F98" s="269"/>
      <c r="G98" s="268"/>
      <c r="H98" s="269"/>
      <c r="I98" s="268"/>
      <c r="J98" s="269"/>
      <c r="K98" s="270"/>
      <c r="L98" s="271"/>
      <c r="M98" s="250"/>
    </row>
    <row r="99" spans="1:13" ht="12.75" customHeight="1" thickBot="1">
      <c r="A99" s="272">
        <f>SUM(B89:B97)</f>
        <v>0</v>
      </c>
      <c r="B99" s="246"/>
      <c r="C99" s="246" t="s">
        <v>242</v>
      </c>
      <c r="D99" s="246"/>
      <c r="E99" s="247"/>
      <c r="F99" s="246"/>
      <c r="G99" s="247"/>
      <c r="H99" s="246"/>
      <c r="I99" s="246" t="s">
        <v>242</v>
      </c>
      <c r="J99" s="246"/>
      <c r="K99" s="246"/>
      <c r="L99" s="246"/>
      <c r="M99" s="272">
        <f>SUM(L89:L97)</f>
        <v>0</v>
      </c>
    </row>
    <row r="100" spans="1:13" ht="12.75" customHeight="1" thickBot="1">
      <c r="A100" s="273" t="s">
        <v>243</v>
      </c>
      <c r="B100" s="246"/>
      <c r="C100" s="246"/>
      <c r="D100" s="246"/>
      <c r="E100" s="247"/>
      <c r="F100" s="246"/>
      <c r="G100" s="247"/>
      <c r="H100" s="246"/>
      <c r="I100" s="247"/>
      <c r="J100" s="246"/>
      <c r="K100" s="246"/>
      <c r="L100" s="246"/>
      <c r="M100" s="273" t="s">
        <v>243</v>
      </c>
    </row>
    <row r="101" spans="1:13" ht="9.75" customHeight="1">
      <c r="A101" s="250"/>
      <c r="B101" s="251" t="s">
        <v>233</v>
      </c>
      <c r="C101" s="850" t="s">
        <v>267</v>
      </c>
      <c r="D101" s="852"/>
      <c r="E101" s="853"/>
      <c r="F101" s="854"/>
      <c r="G101" s="858" t="s">
        <v>249</v>
      </c>
      <c r="H101" s="859"/>
      <c r="I101" s="860"/>
      <c r="J101" s="853"/>
      <c r="K101" s="854"/>
      <c r="L101" s="251" t="s">
        <v>233</v>
      </c>
      <c r="M101" s="250"/>
    </row>
    <row r="102" spans="1:13" ht="9.75" customHeight="1" thickBot="1">
      <c r="A102" s="250"/>
      <c r="B102" s="251" t="s">
        <v>19</v>
      </c>
      <c r="C102" s="851"/>
      <c r="D102" s="855"/>
      <c r="E102" s="856"/>
      <c r="F102" s="857"/>
      <c r="G102" s="861"/>
      <c r="H102" s="862"/>
      <c r="I102" s="863"/>
      <c r="J102" s="856"/>
      <c r="K102" s="857"/>
      <c r="L102" s="251" t="s">
        <v>11</v>
      </c>
      <c r="M102" s="250"/>
    </row>
    <row r="103" spans="1:13" ht="9.75" customHeight="1">
      <c r="A103" s="250"/>
      <c r="B103" s="252" t="s">
        <v>234</v>
      </c>
      <c r="C103" s="850" t="s">
        <v>86</v>
      </c>
      <c r="D103" s="850" t="s">
        <v>235</v>
      </c>
      <c r="E103" s="876"/>
      <c r="F103" s="876"/>
      <c r="G103" s="876"/>
      <c r="H103" s="876"/>
      <c r="I103" s="876"/>
      <c r="J103" s="876"/>
      <c r="K103" s="876"/>
      <c r="L103" s="252" t="s">
        <v>233</v>
      </c>
      <c r="M103" s="250"/>
    </row>
    <row r="104" spans="1:13" ht="9.75" customHeight="1">
      <c r="A104" s="250"/>
      <c r="B104" s="253" t="s">
        <v>236</v>
      </c>
      <c r="C104" s="877"/>
      <c r="D104" s="877"/>
      <c r="E104" s="877"/>
      <c r="F104" s="877"/>
      <c r="G104" s="877"/>
      <c r="H104" s="877"/>
      <c r="I104" s="877"/>
      <c r="J104" s="877"/>
      <c r="K104" s="877"/>
      <c r="L104" s="253" t="s">
        <v>237</v>
      </c>
      <c r="M104" s="250"/>
    </row>
    <row r="105" spans="1:13" ht="9.75" customHeight="1" thickBot="1">
      <c r="A105" s="250"/>
      <c r="B105" s="255" t="s">
        <v>238</v>
      </c>
      <c r="C105" s="878"/>
      <c r="D105" s="877"/>
      <c r="E105" s="877"/>
      <c r="F105" s="877"/>
      <c r="G105" s="877"/>
      <c r="H105" s="877"/>
      <c r="I105" s="877"/>
      <c r="J105" s="877"/>
      <c r="K105" s="877"/>
      <c r="L105" s="255" t="s">
        <v>239</v>
      </c>
      <c r="M105" s="250"/>
    </row>
    <row r="106" spans="1:13" ht="15" customHeight="1" thickBot="1">
      <c r="A106" s="250"/>
      <c r="B106" s="260" t="s">
        <v>240</v>
      </c>
      <c r="C106" s="284"/>
      <c r="D106" s="888" t="s">
        <v>268</v>
      </c>
      <c r="E106" s="889"/>
      <c r="F106" s="890"/>
      <c r="G106" s="258"/>
      <c r="H106" s="888" t="s">
        <v>269</v>
      </c>
      <c r="I106" s="889"/>
      <c r="J106" s="890"/>
      <c r="K106" s="259"/>
      <c r="L106" s="285" t="s">
        <v>240</v>
      </c>
      <c r="M106" s="250"/>
    </row>
    <row r="107" spans="1:13" ht="12.75" customHeight="1">
      <c r="A107" s="250"/>
      <c r="B107" s="261">
        <f aca="true" t="shared" si="8" ref="B107:B115">D107*F107</f>
        <v>0</v>
      </c>
      <c r="C107" s="307"/>
      <c r="D107" s="306"/>
      <c r="E107" s="264" t="s">
        <v>241</v>
      </c>
      <c r="F107" s="306"/>
      <c r="G107" s="274"/>
      <c r="H107" s="306"/>
      <c r="I107" s="264" t="s">
        <v>241</v>
      </c>
      <c r="J107" s="306"/>
      <c r="K107" s="276"/>
      <c r="L107" s="263">
        <f aca="true" t="shared" si="9" ref="L107:L115">(H107*J107)</f>
        <v>0</v>
      </c>
      <c r="M107" s="250"/>
    </row>
    <row r="108" spans="1:13" ht="12.75" customHeight="1">
      <c r="A108" s="250"/>
      <c r="B108" s="261">
        <f t="shared" si="8"/>
        <v>0</v>
      </c>
      <c r="C108" s="307"/>
      <c r="D108" s="306"/>
      <c r="E108" s="264" t="s">
        <v>241</v>
      </c>
      <c r="F108" s="306"/>
      <c r="G108" s="275"/>
      <c r="H108" s="306"/>
      <c r="I108" s="264" t="s">
        <v>241</v>
      </c>
      <c r="J108" s="306"/>
      <c r="K108" s="276"/>
      <c r="L108" s="263">
        <f t="shared" si="9"/>
        <v>0</v>
      </c>
      <c r="M108" s="250"/>
    </row>
    <row r="109" spans="1:13" ht="12.75" customHeight="1">
      <c r="A109" s="250"/>
      <c r="B109" s="261">
        <f t="shared" si="8"/>
        <v>0</v>
      </c>
      <c r="C109" s="307"/>
      <c r="D109" s="306"/>
      <c r="E109" s="264" t="s">
        <v>241</v>
      </c>
      <c r="F109" s="306"/>
      <c r="G109" s="274"/>
      <c r="H109" s="306"/>
      <c r="I109" s="264" t="s">
        <v>241</v>
      </c>
      <c r="J109" s="306"/>
      <c r="K109" s="276"/>
      <c r="L109" s="263">
        <f t="shared" si="9"/>
        <v>0</v>
      </c>
      <c r="M109" s="250"/>
    </row>
    <row r="110" spans="1:13" ht="12.75" customHeight="1">
      <c r="A110" s="250"/>
      <c r="B110" s="261">
        <f t="shared" si="8"/>
        <v>0</v>
      </c>
      <c r="C110" s="307"/>
      <c r="D110" s="306"/>
      <c r="E110" s="264" t="s">
        <v>241</v>
      </c>
      <c r="F110" s="306"/>
      <c r="G110" s="275"/>
      <c r="H110" s="306"/>
      <c r="I110" s="264" t="s">
        <v>241</v>
      </c>
      <c r="J110" s="306"/>
      <c r="K110" s="276"/>
      <c r="L110" s="263">
        <f t="shared" si="9"/>
        <v>0</v>
      </c>
      <c r="M110" s="250"/>
    </row>
    <row r="111" spans="1:13" ht="12.75" customHeight="1">
      <c r="A111" s="250"/>
      <c r="B111" s="261">
        <f t="shared" si="8"/>
        <v>0</v>
      </c>
      <c r="C111" s="307"/>
      <c r="D111" s="306"/>
      <c r="E111" s="264" t="s">
        <v>241</v>
      </c>
      <c r="F111" s="306"/>
      <c r="G111" s="275"/>
      <c r="H111" s="306"/>
      <c r="I111" s="264" t="s">
        <v>241</v>
      </c>
      <c r="J111" s="306"/>
      <c r="K111" s="276"/>
      <c r="L111" s="263">
        <f t="shared" si="9"/>
        <v>0</v>
      </c>
      <c r="M111" s="250"/>
    </row>
    <row r="112" spans="1:13" ht="12.75" customHeight="1">
      <c r="A112" s="250"/>
      <c r="B112" s="261">
        <f t="shared" si="8"/>
        <v>0</v>
      </c>
      <c r="C112" s="307"/>
      <c r="D112" s="306"/>
      <c r="E112" s="264" t="s">
        <v>241</v>
      </c>
      <c r="F112" s="306"/>
      <c r="G112" s="274"/>
      <c r="H112" s="306"/>
      <c r="I112" s="264" t="s">
        <v>241</v>
      </c>
      <c r="J112" s="306"/>
      <c r="K112" s="276"/>
      <c r="L112" s="263">
        <f t="shared" si="9"/>
        <v>0</v>
      </c>
      <c r="M112" s="250"/>
    </row>
    <row r="113" spans="1:13" ht="12.75" customHeight="1">
      <c r="A113" s="250"/>
      <c r="B113" s="261">
        <f t="shared" si="8"/>
        <v>0</v>
      </c>
      <c r="C113" s="307"/>
      <c r="D113" s="306"/>
      <c r="E113" s="264" t="s">
        <v>241</v>
      </c>
      <c r="F113" s="306"/>
      <c r="G113" s="275"/>
      <c r="H113" s="306"/>
      <c r="I113" s="264" t="s">
        <v>241</v>
      </c>
      <c r="J113" s="306"/>
      <c r="K113" s="274"/>
      <c r="L113" s="263">
        <f t="shared" si="9"/>
        <v>0</v>
      </c>
      <c r="M113" s="250"/>
    </row>
    <row r="114" spans="1:13" ht="12.75" customHeight="1">
      <c r="A114" s="250"/>
      <c r="B114" s="261">
        <f t="shared" si="8"/>
        <v>0</v>
      </c>
      <c r="C114" s="307"/>
      <c r="D114" s="306"/>
      <c r="E114" s="264" t="s">
        <v>241</v>
      </c>
      <c r="F114" s="306"/>
      <c r="G114" s="275"/>
      <c r="H114" s="306"/>
      <c r="I114" s="264" t="s">
        <v>241</v>
      </c>
      <c r="J114" s="306"/>
      <c r="K114" s="276"/>
      <c r="L114" s="263">
        <f t="shared" si="9"/>
        <v>0</v>
      </c>
      <c r="M114" s="250"/>
    </row>
    <row r="115" spans="1:13" ht="12.75" customHeight="1">
      <c r="A115" s="249" t="s">
        <v>19</v>
      </c>
      <c r="B115" s="261">
        <f t="shared" si="8"/>
        <v>0</v>
      </c>
      <c r="C115" s="307"/>
      <c r="D115" s="306"/>
      <c r="E115" s="264" t="s">
        <v>241</v>
      </c>
      <c r="F115" s="306"/>
      <c r="G115" s="274"/>
      <c r="H115" s="306"/>
      <c r="I115" s="264" t="s">
        <v>241</v>
      </c>
      <c r="J115" s="306"/>
      <c r="K115" s="276"/>
      <c r="L115" s="263">
        <f t="shared" si="9"/>
        <v>0</v>
      </c>
      <c r="M115" s="249" t="s">
        <v>11</v>
      </c>
    </row>
    <row r="116" spans="1:13" ht="2.25" customHeight="1" thickBot="1">
      <c r="A116" s="250"/>
      <c r="B116" s="277"/>
      <c r="C116" s="283"/>
      <c r="D116" s="266"/>
      <c r="E116" s="268"/>
      <c r="F116" s="269"/>
      <c r="G116" s="268"/>
      <c r="H116" s="269"/>
      <c r="I116" s="268"/>
      <c r="J116" s="269"/>
      <c r="K116" s="270"/>
      <c r="L116" s="271"/>
      <c r="M116" s="250"/>
    </row>
    <row r="117" spans="1:13" ht="12.75" customHeight="1" thickBot="1">
      <c r="A117" s="287">
        <f>SUM(B107:B115)</f>
        <v>0</v>
      </c>
      <c r="B117" s="246"/>
      <c r="C117" s="246" t="s">
        <v>242</v>
      </c>
      <c r="D117" s="246"/>
      <c r="E117" s="247"/>
      <c r="F117" s="246"/>
      <c r="G117" s="247"/>
      <c r="H117" s="246"/>
      <c r="I117" s="246" t="s">
        <v>242</v>
      </c>
      <c r="J117" s="246"/>
      <c r="K117" s="246"/>
      <c r="L117" s="246"/>
      <c r="M117" s="287">
        <f>SUM(L107:L115)</f>
        <v>0</v>
      </c>
    </row>
    <row r="118" spans="1:13" ht="12.75" customHeight="1">
      <c r="A118" s="250"/>
      <c r="B118" s="246"/>
      <c r="C118" s="246"/>
      <c r="D118" s="246"/>
      <c r="E118" s="247"/>
      <c r="F118" s="246"/>
      <c r="G118" s="247"/>
      <c r="H118" s="246"/>
      <c r="I118" s="247"/>
      <c r="J118" s="246"/>
      <c r="K118" s="246"/>
      <c r="L118" s="246"/>
      <c r="M118" s="250"/>
    </row>
    <row r="119" spans="1:13" ht="12.75" customHeight="1">
      <c r="A119" s="250"/>
      <c r="B119" s="246"/>
      <c r="C119" s="246"/>
      <c r="D119" s="246"/>
      <c r="E119" s="247"/>
      <c r="F119" s="246"/>
      <c r="G119" s="247"/>
      <c r="H119" s="246"/>
      <c r="I119" s="247"/>
      <c r="J119" s="246"/>
      <c r="K119" s="246"/>
      <c r="L119" s="246"/>
      <c r="M119" s="250"/>
    </row>
    <row r="120" spans="1:13" ht="12.75" customHeight="1" thickBot="1">
      <c r="A120" s="249" t="s">
        <v>19</v>
      </c>
      <c r="B120" s="246"/>
      <c r="C120" s="246"/>
      <c r="D120" s="246"/>
      <c r="E120" s="247"/>
      <c r="F120" s="246"/>
      <c r="G120" s="247"/>
      <c r="H120" s="246"/>
      <c r="I120" s="247"/>
      <c r="J120" s="246"/>
      <c r="K120" s="246"/>
      <c r="L120" s="246"/>
      <c r="M120" s="249" t="s">
        <v>11</v>
      </c>
    </row>
    <row r="121" spans="1:13" ht="12.75" customHeight="1" thickBot="1">
      <c r="A121" s="287">
        <f>SUM(A117+A99+A81+A63)</f>
        <v>0</v>
      </c>
      <c r="B121" s="246"/>
      <c r="C121" s="887" t="s">
        <v>244</v>
      </c>
      <c r="D121" s="887"/>
      <c r="E121" s="887"/>
      <c r="F121" s="887"/>
      <c r="G121" s="887"/>
      <c r="H121" s="887"/>
      <c r="I121" s="887"/>
      <c r="J121" s="887"/>
      <c r="K121" s="887"/>
      <c r="L121" s="246"/>
      <c r="M121" s="287">
        <f>M117+M99+M81+M63</f>
        <v>0</v>
      </c>
    </row>
    <row r="122" spans="1:13" ht="57.75" customHeight="1">
      <c r="A122" s="250"/>
      <c r="B122" s="246"/>
      <c r="C122" s="246"/>
      <c r="D122" s="246"/>
      <c r="E122" s="247"/>
      <c r="F122" s="246"/>
      <c r="G122" s="247"/>
      <c r="H122" s="246"/>
      <c r="I122" s="247"/>
      <c r="J122" s="246"/>
      <c r="K122" s="246"/>
      <c r="L122" s="246"/>
      <c r="M122" s="250"/>
    </row>
    <row r="123" spans="1:13" ht="12.75" customHeight="1">
      <c r="A123" s="250"/>
      <c r="B123" s="246"/>
      <c r="C123" s="246"/>
      <c r="D123" s="246"/>
      <c r="E123" s="247"/>
      <c r="F123" s="246"/>
      <c r="G123" s="247"/>
      <c r="H123" s="246"/>
      <c r="I123" s="247"/>
      <c r="J123" s="246"/>
      <c r="K123" s="246"/>
      <c r="L123" s="246"/>
      <c r="M123" s="250"/>
    </row>
    <row r="124" spans="1:13" ht="12.75" customHeight="1" thickBot="1">
      <c r="A124" s="250"/>
      <c r="B124" s="246"/>
      <c r="C124" s="246"/>
      <c r="D124" s="246"/>
      <c r="E124" s="247"/>
      <c r="F124" s="246"/>
      <c r="G124" s="247"/>
      <c r="H124" s="246"/>
      <c r="I124" s="247"/>
      <c r="J124" s="246"/>
      <c r="K124" s="246"/>
      <c r="L124" s="246"/>
      <c r="M124" s="250"/>
    </row>
    <row r="125" spans="1:13" ht="12.75" customHeight="1" thickBot="1">
      <c r="A125" s="287">
        <f>A121</f>
        <v>0</v>
      </c>
      <c r="B125" s="246"/>
      <c r="C125" s="887" t="s">
        <v>245</v>
      </c>
      <c r="D125" s="887"/>
      <c r="E125" s="887"/>
      <c r="F125" s="887"/>
      <c r="G125" s="887"/>
      <c r="H125" s="887"/>
      <c r="I125" s="887"/>
      <c r="J125" s="887"/>
      <c r="K125" s="887"/>
      <c r="L125" s="246"/>
      <c r="M125" s="287">
        <f>M121</f>
        <v>0</v>
      </c>
    </row>
    <row r="126" spans="1:13" ht="12.75" customHeight="1" thickBot="1">
      <c r="A126" s="281" t="s">
        <v>243</v>
      </c>
      <c r="B126" s="246"/>
      <c r="C126" s="246"/>
      <c r="D126" s="246"/>
      <c r="E126" s="247"/>
      <c r="F126" s="246"/>
      <c r="G126" s="247"/>
      <c r="H126" s="246"/>
      <c r="I126" s="247"/>
      <c r="J126" s="246"/>
      <c r="K126" s="246"/>
      <c r="L126" s="246"/>
      <c r="M126" s="281" t="s">
        <v>243</v>
      </c>
    </row>
    <row r="127" spans="1:13" ht="9.75" customHeight="1">
      <c r="A127" s="250"/>
      <c r="B127" s="251" t="s">
        <v>233</v>
      </c>
      <c r="C127" s="850" t="s">
        <v>267</v>
      </c>
      <c r="D127" s="852"/>
      <c r="E127" s="853"/>
      <c r="F127" s="854"/>
      <c r="G127" s="858" t="s">
        <v>249</v>
      </c>
      <c r="H127" s="859"/>
      <c r="I127" s="860"/>
      <c r="J127" s="853"/>
      <c r="K127" s="854"/>
      <c r="L127" s="251" t="s">
        <v>233</v>
      </c>
      <c r="M127" s="250"/>
    </row>
    <row r="128" spans="1:13" ht="9.75" customHeight="1" thickBot="1">
      <c r="A128" s="250"/>
      <c r="B128" s="251" t="s">
        <v>19</v>
      </c>
      <c r="C128" s="851"/>
      <c r="D128" s="855"/>
      <c r="E128" s="856"/>
      <c r="F128" s="857"/>
      <c r="G128" s="861"/>
      <c r="H128" s="862"/>
      <c r="I128" s="863"/>
      <c r="J128" s="856"/>
      <c r="K128" s="857"/>
      <c r="L128" s="251" t="s">
        <v>11</v>
      </c>
      <c r="M128" s="250"/>
    </row>
    <row r="129" spans="1:13" ht="9.75" customHeight="1">
      <c r="A129" s="250"/>
      <c r="B129" s="252" t="s">
        <v>234</v>
      </c>
      <c r="C129" s="850" t="s">
        <v>86</v>
      </c>
      <c r="D129" s="850" t="s">
        <v>235</v>
      </c>
      <c r="E129" s="876"/>
      <c r="F129" s="876"/>
      <c r="G129" s="876"/>
      <c r="H129" s="876"/>
      <c r="I129" s="876"/>
      <c r="J129" s="876"/>
      <c r="K129" s="876"/>
      <c r="L129" s="252" t="s">
        <v>233</v>
      </c>
      <c r="M129" s="250"/>
    </row>
    <row r="130" spans="1:13" ht="9.75" customHeight="1">
      <c r="A130" s="250"/>
      <c r="B130" s="253" t="s">
        <v>236</v>
      </c>
      <c r="C130" s="877"/>
      <c r="D130" s="877"/>
      <c r="E130" s="877"/>
      <c r="F130" s="877"/>
      <c r="G130" s="877"/>
      <c r="H130" s="877"/>
      <c r="I130" s="877"/>
      <c r="J130" s="877"/>
      <c r="K130" s="877"/>
      <c r="L130" s="253" t="s">
        <v>237</v>
      </c>
      <c r="M130" s="250"/>
    </row>
    <row r="131" spans="1:13" ht="9.75" customHeight="1" thickBot="1">
      <c r="A131" s="250"/>
      <c r="B131" s="255" t="s">
        <v>238</v>
      </c>
      <c r="C131" s="878"/>
      <c r="D131" s="877"/>
      <c r="E131" s="877"/>
      <c r="F131" s="877"/>
      <c r="G131" s="877"/>
      <c r="H131" s="877"/>
      <c r="I131" s="877"/>
      <c r="J131" s="877"/>
      <c r="K131" s="877"/>
      <c r="L131" s="255" t="s">
        <v>239</v>
      </c>
      <c r="M131" s="250"/>
    </row>
    <row r="132" spans="1:13" ht="15" customHeight="1" thickBot="1">
      <c r="A132" s="250"/>
      <c r="B132" s="260" t="s">
        <v>240</v>
      </c>
      <c r="C132" s="284"/>
      <c r="D132" s="888" t="s">
        <v>268</v>
      </c>
      <c r="E132" s="889"/>
      <c r="F132" s="890"/>
      <c r="G132" s="258"/>
      <c r="H132" s="888" t="s">
        <v>269</v>
      </c>
      <c r="I132" s="889"/>
      <c r="J132" s="890"/>
      <c r="K132" s="259"/>
      <c r="L132" s="285" t="s">
        <v>240</v>
      </c>
      <c r="M132" s="250"/>
    </row>
    <row r="133" spans="1:13" ht="12.75" customHeight="1">
      <c r="A133" s="250"/>
      <c r="B133" s="261">
        <f aca="true" t="shared" si="10" ref="B133:B141">D133*F133</f>
        <v>0</v>
      </c>
      <c r="C133" s="307"/>
      <c r="D133" s="306"/>
      <c r="E133" s="264" t="s">
        <v>241</v>
      </c>
      <c r="F133" s="306"/>
      <c r="G133" s="274"/>
      <c r="H133" s="306"/>
      <c r="I133" s="264" t="s">
        <v>241</v>
      </c>
      <c r="J133" s="306"/>
      <c r="K133" s="274"/>
      <c r="L133" s="263">
        <f aca="true" t="shared" si="11" ref="L133:L141">(H133*J133)</f>
        <v>0</v>
      </c>
      <c r="M133" s="250"/>
    </row>
    <row r="134" spans="1:13" ht="12.75" customHeight="1">
      <c r="A134" s="250"/>
      <c r="B134" s="261">
        <f t="shared" si="10"/>
        <v>0</v>
      </c>
      <c r="C134" s="307"/>
      <c r="D134" s="306"/>
      <c r="E134" s="264" t="s">
        <v>241</v>
      </c>
      <c r="F134" s="306"/>
      <c r="G134" s="275"/>
      <c r="H134" s="306"/>
      <c r="I134" s="264" t="s">
        <v>241</v>
      </c>
      <c r="J134" s="306"/>
      <c r="K134" s="274"/>
      <c r="L134" s="263">
        <f t="shared" si="11"/>
        <v>0</v>
      </c>
      <c r="M134" s="250"/>
    </row>
    <row r="135" spans="1:13" ht="12.75" customHeight="1">
      <c r="A135" s="250"/>
      <c r="B135" s="261">
        <f t="shared" si="10"/>
        <v>0</v>
      </c>
      <c r="C135" s="307"/>
      <c r="D135" s="306"/>
      <c r="E135" s="264" t="s">
        <v>241</v>
      </c>
      <c r="F135" s="306"/>
      <c r="G135" s="275"/>
      <c r="H135" s="306"/>
      <c r="I135" s="264" t="s">
        <v>241</v>
      </c>
      <c r="J135" s="306"/>
      <c r="K135" s="276"/>
      <c r="L135" s="263">
        <f t="shared" si="11"/>
        <v>0</v>
      </c>
      <c r="M135" s="250"/>
    </row>
    <row r="136" spans="1:13" ht="12.75" customHeight="1">
      <c r="A136" s="250"/>
      <c r="B136" s="261">
        <f t="shared" si="10"/>
        <v>0</v>
      </c>
      <c r="C136" s="307"/>
      <c r="D136" s="306"/>
      <c r="E136" s="264" t="s">
        <v>241</v>
      </c>
      <c r="F136" s="306"/>
      <c r="G136" s="274"/>
      <c r="H136" s="306"/>
      <c r="I136" s="264" t="s">
        <v>241</v>
      </c>
      <c r="J136" s="306"/>
      <c r="K136" s="276"/>
      <c r="L136" s="263">
        <f t="shared" si="11"/>
        <v>0</v>
      </c>
      <c r="M136" s="250"/>
    </row>
    <row r="137" spans="1:13" ht="12.75" customHeight="1">
      <c r="A137" s="250"/>
      <c r="B137" s="261">
        <f t="shared" si="10"/>
        <v>0</v>
      </c>
      <c r="C137" s="307"/>
      <c r="D137" s="306"/>
      <c r="E137" s="264" t="s">
        <v>241</v>
      </c>
      <c r="F137" s="306"/>
      <c r="G137" s="274"/>
      <c r="H137" s="306"/>
      <c r="I137" s="264" t="s">
        <v>241</v>
      </c>
      <c r="J137" s="306"/>
      <c r="K137" s="276"/>
      <c r="L137" s="263">
        <f t="shared" si="11"/>
        <v>0</v>
      </c>
      <c r="M137" s="250"/>
    </row>
    <row r="138" spans="1:13" ht="12.75" customHeight="1">
      <c r="A138" s="250"/>
      <c r="B138" s="261">
        <f t="shared" si="10"/>
        <v>0</v>
      </c>
      <c r="C138" s="307"/>
      <c r="D138" s="306"/>
      <c r="E138" s="264" t="s">
        <v>241</v>
      </c>
      <c r="F138" s="306"/>
      <c r="G138" s="275"/>
      <c r="H138" s="306"/>
      <c r="I138" s="264" t="s">
        <v>241</v>
      </c>
      <c r="J138" s="306"/>
      <c r="K138" s="276"/>
      <c r="L138" s="263">
        <f t="shared" si="11"/>
        <v>0</v>
      </c>
      <c r="M138" s="250"/>
    </row>
    <row r="139" spans="1:13" ht="12.75" customHeight="1">
      <c r="A139" s="250"/>
      <c r="B139" s="261">
        <f t="shared" si="10"/>
        <v>0</v>
      </c>
      <c r="C139" s="307"/>
      <c r="D139" s="306"/>
      <c r="E139" s="264" t="s">
        <v>241</v>
      </c>
      <c r="F139" s="306"/>
      <c r="G139" s="274"/>
      <c r="H139" s="306"/>
      <c r="I139" s="264" t="s">
        <v>241</v>
      </c>
      <c r="J139" s="306"/>
      <c r="K139" s="274"/>
      <c r="L139" s="263">
        <f t="shared" si="11"/>
        <v>0</v>
      </c>
      <c r="M139" s="250"/>
    </row>
    <row r="140" spans="1:13" ht="12.75" customHeight="1">
      <c r="A140" s="250"/>
      <c r="B140" s="261">
        <f t="shared" si="10"/>
        <v>0</v>
      </c>
      <c r="C140" s="307"/>
      <c r="D140" s="306"/>
      <c r="E140" s="264" t="s">
        <v>241</v>
      </c>
      <c r="F140" s="306"/>
      <c r="G140" s="275"/>
      <c r="H140" s="306"/>
      <c r="I140" s="264" t="s">
        <v>241</v>
      </c>
      <c r="J140" s="306"/>
      <c r="K140" s="276"/>
      <c r="L140" s="263">
        <f t="shared" si="11"/>
        <v>0</v>
      </c>
      <c r="M140" s="250"/>
    </row>
    <row r="141" spans="1:13" ht="12.75" customHeight="1">
      <c r="A141" s="249" t="s">
        <v>19</v>
      </c>
      <c r="B141" s="261">
        <f t="shared" si="10"/>
        <v>0</v>
      </c>
      <c r="C141" s="307"/>
      <c r="D141" s="306"/>
      <c r="E141" s="264" t="s">
        <v>241</v>
      </c>
      <c r="F141" s="306"/>
      <c r="G141" s="274"/>
      <c r="H141" s="306"/>
      <c r="I141" s="264" t="s">
        <v>241</v>
      </c>
      <c r="J141" s="306"/>
      <c r="K141" s="276"/>
      <c r="L141" s="263">
        <f t="shared" si="11"/>
        <v>0</v>
      </c>
      <c r="M141" s="249" t="s">
        <v>11</v>
      </c>
    </row>
    <row r="142" spans="1:13" ht="2.25" customHeight="1" thickBot="1">
      <c r="A142" s="250"/>
      <c r="B142" s="277"/>
      <c r="C142" s="283"/>
      <c r="D142" s="266"/>
      <c r="E142" s="268"/>
      <c r="F142" s="269"/>
      <c r="G142" s="268"/>
      <c r="H142" s="269"/>
      <c r="I142" s="268"/>
      <c r="J142" s="269"/>
      <c r="K142" s="270"/>
      <c r="L142" s="271"/>
      <c r="M142" s="250"/>
    </row>
    <row r="143" spans="1:13" ht="12.75" customHeight="1" thickBot="1">
      <c r="A143" s="287">
        <f>SUM(B133:B141)</f>
        <v>0</v>
      </c>
      <c r="B143" s="246"/>
      <c r="C143" s="246" t="s">
        <v>242</v>
      </c>
      <c r="D143" s="246"/>
      <c r="E143" s="247"/>
      <c r="F143" s="246"/>
      <c r="G143" s="247"/>
      <c r="H143" s="246"/>
      <c r="I143" s="246" t="s">
        <v>242</v>
      </c>
      <c r="J143" s="246"/>
      <c r="K143" s="246"/>
      <c r="L143" s="246"/>
      <c r="M143" s="287">
        <f>SUM(L133:L141)</f>
        <v>0</v>
      </c>
    </row>
    <row r="144" spans="1:13" ht="12.75" customHeight="1" thickBot="1">
      <c r="A144" s="273" t="s">
        <v>243</v>
      </c>
      <c r="B144" s="246"/>
      <c r="C144" s="246"/>
      <c r="D144" s="246"/>
      <c r="E144" s="247"/>
      <c r="F144" s="246"/>
      <c r="G144" s="247"/>
      <c r="H144" s="246"/>
      <c r="I144" s="247"/>
      <c r="J144" s="246"/>
      <c r="K144" s="246"/>
      <c r="L144" s="246"/>
      <c r="M144" s="273" t="s">
        <v>243</v>
      </c>
    </row>
    <row r="145" spans="1:13" ht="12.75" customHeight="1">
      <c r="A145" s="250"/>
      <c r="B145" s="251" t="s">
        <v>233</v>
      </c>
      <c r="C145" s="850" t="s">
        <v>267</v>
      </c>
      <c r="D145" s="852"/>
      <c r="E145" s="853"/>
      <c r="F145" s="854"/>
      <c r="G145" s="858" t="s">
        <v>249</v>
      </c>
      <c r="H145" s="859"/>
      <c r="I145" s="860"/>
      <c r="J145" s="853"/>
      <c r="K145" s="854"/>
      <c r="L145" s="251" t="s">
        <v>233</v>
      </c>
      <c r="M145" s="250"/>
    </row>
    <row r="146" spans="1:13" ht="12.75" customHeight="1" thickBot="1">
      <c r="A146" s="250"/>
      <c r="B146" s="251" t="s">
        <v>19</v>
      </c>
      <c r="C146" s="851"/>
      <c r="D146" s="855"/>
      <c r="E146" s="856"/>
      <c r="F146" s="857"/>
      <c r="G146" s="861"/>
      <c r="H146" s="862"/>
      <c r="I146" s="863"/>
      <c r="J146" s="856"/>
      <c r="K146" s="857"/>
      <c r="L146" s="251" t="s">
        <v>11</v>
      </c>
      <c r="M146" s="250"/>
    </row>
    <row r="147" spans="1:13" ht="12.75" customHeight="1">
      <c r="A147" s="250"/>
      <c r="B147" s="252" t="s">
        <v>234</v>
      </c>
      <c r="C147" s="850" t="s">
        <v>86</v>
      </c>
      <c r="D147" s="850" t="s">
        <v>235</v>
      </c>
      <c r="E147" s="876"/>
      <c r="F147" s="876"/>
      <c r="G147" s="876"/>
      <c r="H147" s="876"/>
      <c r="I147" s="876"/>
      <c r="J147" s="876"/>
      <c r="K147" s="876"/>
      <c r="L147" s="252" t="s">
        <v>233</v>
      </c>
      <c r="M147" s="250"/>
    </row>
    <row r="148" spans="1:13" ht="12.75" customHeight="1">
      <c r="A148" s="250"/>
      <c r="B148" s="253" t="s">
        <v>236</v>
      </c>
      <c r="C148" s="877"/>
      <c r="D148" s="877"/>
      <c r="E148" s="877"/>
      <c r="F148" s="877"/>
      <c r="G148" s="877"/>
      <c r="H148" s="877"/>
      <c r="I148" s="877"/>
      <c r="J148" s="877"/>
      <c r="K148" s="877"/>
      <c r="L148" s="253" t="s">
        <v>237</v>
      </c>
      <c r="M148" s="250"/>
    </row>
    <row r="149" spans="1:13" ht="12.75" customHeight="1" thickBot="1">
      <c r="A149" s="250"/>
      <c r="B149" s="255" t="s">
        <v>238</v>
      </c>
      <c r="C149" s="878"/>
      <c r="D149" s="877"/>
      <c r="E149" s="877"/>
      <c r="F149" s="877"/>
      <c r="G149" s="877"/>
      <c r="H149" s="877"/>
      <c r="I149" s="877"/>
      <c r="J149" s="877"/>
      <c r="K149" s="877"/>
      <c r="L149" s="255" t="s">
        <v>239</v>
      </c>
      <c r="M149" s="250"/>
    </row>
    <row r="150" spans="1:13" ht="15" customHeight="1" thickBot="1">
      <c r="A150" s="250"/>
      <c r="B150" s="260" t="s">
        <v>240</v>
      </c>
      <c r="C150" s="284"/>
      <c r="D150" s="888" t="s">
        <v>268</v>
      </c>
      <c r="E150" s="889"/>
      <c r="F150" s="890"/>
      <c r="G150" s="258"/>
      <c r="H150" s="888" t="s">
        <v>269</v>
      </c>
      <c r="I150" s="889"/>
      <c r="J150" s="890"/>
      <c r="K150" s="259"/>
      <c r="L150" s="285" t="s">
        <v>240</v>
      </c>
      <c r="M150" s="250"/>
    </row>
    <row r="151" spans="1:13" ht="12.75" customHeight="1">
      <c r="A151" s="250"/>
      <c r="B151" s="261">
        <f aca="true" t="shared" si="12" ref="B151:B159">D151*F151</f>
        <v>0</v>
      </c>
      <c r="C151" s="307"/>
      <c r="D151" s="306"/>
      <c r="E151" s="264" t="s">
        <v>241</v>
      </c>
      <c r="F151" s="306"/>
      <c r="G151" s="274"/>
      <c r="H151" s="306"/>
      <c r="I151" s="264" t="s">
        <v>241</v>
      </c>
      <c r="J151" s="306"/>
      <c r="K151" s="275"/>
      <c r="L151" s="263">
        <f aca="true" t="shared" si="13" ref="L151:L159">(H151*J151)</f>
        <v>0</v>
      </c>
      <c r="M151" s="250"/>
    </row>
    <row r="152" spans="1:13" ht="12.75" customHeight="1">
      <c r="A152" s="250"/>
      <c r="B152" s="261">
        <f t="shared" si="12"/>
        <v>0</v>
      </c>
      <c r="C152" s="307"/>
      <c r="D152" s="306"/>
      <c r="E152" s="264" t="s">
        <v>241</v>
      </c>
      <c r="F152" s="306"/>
      <c r="G152" s="274"/>
      <c r="H152" s="306"/>
      <c r="I152" s="264" t="s">
        <v>241</v>
      </c>
      <c r="J152" s="306"/>
      <c r="K152" s="274"/>
      <c r="L152" s="263">
        <f t="shared" si="13"/>
        <v>0</v>
      </c>
      <c r="M152" s="250"/>
    </row>
    <row r="153" spans="1:13" ht="12.75" customHeight="1">
      <c r="A153" s="250"/>
      <c r="B153" s="261">
        <f t="shared" si="12"/>
        <v>0</v>
      </c>
      <c r="C153" s="307"/>
      <c r="D153" s="306"/>
      <c r="E153" s="264" t="s">
        <v>241</v>
      </c>
      <c r="F153" s="306"/>
      <c r="G153" s="274"/>
      <c r="H153" s="306"/>
      <c r="I153" s="264" t="s">
        <v>241</v>
      </c>
      <c r="J153" s="306"/>
      <c r="K153" s="276"/>
      <c r="L153" s="263">
        <f t="shared" si="13"/>
        <v>0</v>
      </c>
      <c r="M153" s="250"/>
    </row>
    <row r="154" spans="1:13" ht="12.75" customHeight="1">
      <c r="A154" s="250"/>
      <c r="B154" s="261">
        <f t="shared" si="12"/>
        <v>0</v>
      </c>
      <c r="C154" s="307"/>
      <c r="D154" s="306"/>
      <c r="E154" s="264" t="s">
        <v>241</v>
      </c>
      <c r="F154" s="306"/>
      <c r="G154" s="274"/>
      <c r="H154" s="306"/>
      <c r="I154" s="264" t="s">
        <v>241</v>
      </c>
      <c r="J154" s="306"/>
      <c r="K154" s="276"/>
      <c r="L154" s="263">
        <f t="shared" si="13"/>
        <v>0</v>
      </c>
      <c r="M154" s="250"/>
    </row>
    <row r="155" spans="1:13" ht="12.75" customHeight="1">
      <c r="A155" s="250"/>
      <c r="B155" s="261">
        <f t="shared" si="12"/>
        <v>0</v>
      </c>
      <c r="C155" s="307"/>
      <c r="D155" s="306"/>
      <c r="E155" s="264" t="s">
        <v>241</v>
      </c>
      <c r="F155" s="306"/>
      <c r="G155" s="274"/>
      <c r="H155" s="306"/>
      <c r="I155" s="264" t="s">
        <v>241</v>
      </c>
      <c r="J155" s="306"/>
      <c r="K155" s="276"/>
      <c r="L155" s="263">
        <f t="shared" si="13"/>
        <v>0</v>
      </c>
      <c r="M155" s="250"/>
    </row>
    <row r="156" spans="1:13" ht="12.75" customHeight="1">
      <c r="A156" s="250"/>
      <c r="B156" s="261">
        <f t="shared" si="12"/>
        <v>0</v>
      </c>
      <c r="C156" s="307"/>
      <c r="D156" s="306"/>
      <c r="E156" s="264" t="s">
        <v>241</v>
      </c>
      <c r="F156" s="306"/>
      <c r="G156" s="274"/>
      <c r="H156" s="306"/>
      <c r="I156" s="264" t="s">
        <v>241</v>
      </c>
      <c r="J156" s="306"/>
      <c r="K156" s="276"/>
      <c r="L156" s="263">
        <f t="shared" si="13"/>
        <v>0</v>
      </c>
      <c r="M156" s="250"/>
    </row>
    <row r="157" spans="1:13" ht="12.75" customHeight="1">
      <c r="A157" s="250"/>
      <c r="B157" s="261">
        <f t="shared" si="12"/>
        <v>0</v>
      </c>
      <c r="C157" s="307"/>
      <c r="D157" s="306"/>
      <c r="E157" s="264" t="s">
        <v>241</v>
      </c>
      <c r="F157" s="306"/>
      <c r="G157" s="275"/>
      <c r="H157" s="306"/>
      <c r="I157" s="264" t="s">
        <v>241</v>
      </c>
      <c r="J157" s="306"/>
      <c r="K157" s="274"/>
      <c r="L157" s="263">
        <f t="shared" si="13"/>
        <v>0</v>
      </c>
      <c r="M157" s="250"/>
    </row>
    <row r="158" spans="1:13" ht="12.75" customHeight="1">
      <c r="A158" s="250"/>
      <c r="B158" s="261">
        <f t="shared" si="12"/>
        <v>0</v>
      </c>
      <c r="C158" s="307"/>
      <c r="D158" s="306"/>
      <c r="E158" s="264" t="s">
        <v>241</v>
      </c>
      <c r="F158" s="306"/>
      <c r="G158" s="275"/>
      <c r="H158" s="306"/>
      <c r="I158" s="264" t="s">
        <v>241</v>
      </c>
      <c r="J158" s="306"/>
      <c r="K158" s="276"/>
      <c r="L158" s="263">
        <f t="shared" si="13"/>
        <v>0</v>
      </c>
      <c r="M158" s="250"/>
    </row>
    <row r="159" spans="1:13" ht="12.75" customHeight="1">
      <c r="A159" s="249" t="s">
        <v>19</v>
      </c>
      <c r="B159" s="261">
        <f t="shared" si="12"/>
        <v>0</v>
      </c>
      <c r="C159" s="307"/>
      <c r="D159" s="306"/>
      <c r="E159" s="264" t="s">
        <v>241</v>
      </c>
      <c r="F159" s="306"/>
      <c r="G159" s="274"/>
      <c r="H159" s="306"/>
      <c r="I159" s="264" t="s">
        <v>241</v>
      </c>
      <c r="J159" s="306"/>
      <c r="K159" s="276"/>
      <c r="L159" s="263">
        <f t="shared" si="13"/>
        <v>0</v>
      </c>
      <c r="M159" s="249" t="s">
        <v>11</v>
      </c>
    </row>
    <row r="160" spans="1:13" ht="2.25" customHeight="1" thickBot="1">
      <c r="A160" s="250"/>
      <c r="B160" s="277"/>
      <c r="C160" s="283"/>
      <c r="D160" s="266"/>
      <c r="E160" s="268"/>
      <c r="F160" s="269"/>
      <c r="G160" s="268"/>
      <c r="H160" s="269"/>
      <c r="I160" s="268"/>
      <c r="J160" s="269"/>
      <c r="K160" s="270"/>
      <c r="L160" s="271"/>
      <c r="M160" s="250"/>
    </row>
    <row r="161" spans="1:13" ht="12.75" customHeight="1" thickBot="1">
      <c r="A161" s="287">
        <f>SUM(B151:B160)</f>
        <v>0</v>
      </c>
      <c r="B161" s="246"/>
      <c r="C161" s="246" t="s">
        <v>242</v>
      </c>
      <c r="D161" s="246"/>
      <c r="E161" s="247"/>
      <c r="F161" s="246"/>
      <c r="G161" s="247"/>
      <c r="H161" s="246"/>
      <c r="I161" s="246" t="s">
        <v>242</v>
      </c>
      <c r="J161" s="246"/>
      <c r="K161" s="246"/>
      <c r="L161" s="246"/>
      <c r="M161" s="287">
        <f>SUM(L151:L159)</f>
        <v>0</v>
      </c>
    </row>
    <row r="162" spans="1:13" ht="12.75" customHeight="1" thickBot="1">
      <c r="A162" s="273"/>
      <c r="B162" s="246"/>
      <c r="C162" s="246"/>
      <c r="D162" s="246"/>
      <c r="E162" s="247"/>
      <c r="F162" s="246"/>
      <c r="G162" s="247"/>
      <c r="H162" s="246"/>
      <c r="I162" s="247"/>
      <c r="J162" s="246"/>
      <c r="K162" s="246"/>
      <c r="L162" s="246"/>
      <c r="M162" s="273" t="s">
        <v>243</v>
      </c>
    </row>
    <row r="163" spans="1:13" ht="9.75" customHeight="1">
      <c r="A163" s="250"/>
      <c r="B163" s="251" t="s">
        <v>233</v>
      </c>
      <c r="C163" s="850" t="s">
        <v>267</v>
      </c>
      <c r="D163" s="852"/>
      <c r="E163" s="853"/>
      <c r="F163" s="854"/>
      <c r="G163" s="858" t="s">
        <v>249</v>
      </c>
      <c r="H163" s="859"/>
      <c r="I163" s="860"/>
      <c r="J163" s="853"/>
      <c r="K163" s="854"/>
      <c r="L163" s="251" t="s">
        <v>233</v>
      </c>
      <c r="M163" s="250"/>
    </row>
    <row r="164" spans="1:13" ht="9.75" customHeight="1" thickBot="1">
      <c r="A164" s="250"/>
      <c r="B164" s="251" t="s">
        <v>19</v>
      </c>
      <c r="C164" s="851"/>
      <c r="D164" s="855"/>
      <c r="E164" s="856"/>
      <c r="F164" s="857"/>
      <c r="G164" s="861"/>
      <c r="H164" s="862"/>
      <c r="I164" s="863"/>
      <c r="J164" s="856"/>
      <c r="K164" s="857"/>
      <c r="L164" s="251" t="s">
        <v>11</v>
      </c>
      <c r="M164" s="250"/>
    </row>
    <row r="165" spans="1:13" ht="9.75" customHeight="1">
      <c r="A165" s="250"/>
      <c r="B165" s="252" t="s">
        <v>234</v>
      </c>
      <c r="C165" s="850" t="s">
        <v>86</v>
      </c>
      <c r="D165" s="850" t="s">
        <v>235</v>
      </c>
      <c r="E165" s="876"/>
      <c r="F165" s="876"/>
      <c r="G165" s="876"/>
      <c r="H165" s="876"/>
      <c r="I165" s="876"/>
      <c r="J165" s="876"/>
      <c r="K165" s="876"/>
      <c r="L165" s="252" t="s">
        <v>233</v>
      </c>
      <c r="M165" s="250"/>
    </row>
    <row r="166" spans="1:13" ht="9.75" customHeight="1">
      <c r="A166" s="250"/>
      <c r="B166" s="253" t="s">
        <v>236</v>
      </c>
      <c r="C166" s="877"/>
      <c r="D166" s="877"/>
      <c r="E166" s="877"/>
      <c r="F166" s="877"/>
      <c r="G166" s="877"/>
      <c r="H166" s="877"/>
      <c r="I166" s="877"/>
      <c r="J166" s="877"/>
      <c r="K166" s="877"/>
      <c r="L166" s="253" t="s">
        <v>237</v>
      </c>
      <c r="M166" s="250"/>
    </row>
    <row r="167" spans="1:13" ht="9.75" customHeight="1" thickBot="1">
      <c r="A167" s="250"/>
      <c r="B167" s="255" t="s">
        <v>238</v>
      </c>
      <c r="C167" s="878"/>
      <c r="D167" s="877"/>
      <c r="E167" s="877"/>
      <c r="F167" s="877"/>
      <c r="G167" s="877"/>
      <c r="H167" s="877"/>
      <c r="I167" s="877"/>
      <c r="J167" s="877"/>
      <c r="K167" s="877"/>
      <c r="L167" s="255" t="s">
        <v>239</v>
      </c>
      <c r="M167" s="250"/>
    </row>
    <row r="168" spans="1:13" ht="15" customHeight="1" thickBot="1">
      <c r="A168" s="250"/>
      <c r="B168" s="260" t="s">
        <v>240</v>
      </c>
      <c r="C168" s="284"/>
      <c r="D168" s="888" t="s">
        <v>268</v>
      </c>
      <c r="E168" s="889"/>
      <c r="F168" s="890"/>
      <c r="G168" s="258"/>
      <c r="H168" s="888" t="s">
        <v>269</v>
      </c>
      <c r="I168" s="889"/>
      <c r="J168" s="890"/>
      <c r="K168" s="259"/>
      <c r="L168" s="285" t="s">
        <v>240</v>
      </c>
      <c r="M168" s="250"/>
    </row>
    <row r="169" spans="1:13" ht="12.75" customHeight="1">
      <c r="A169" s="250"/>
      <c r="B169" s="261">
        <f aca="true" t="shared" si="14" ref="B169:B177">D169*F169</f>
        <v>0</v>
      </c>
      <c r="C169" s="307"/>
      <c r="D169" s="306"/>
      <c r="E169" s="264" t="s">
        <v>241</v>
      </c>
      <c r="F169" s="306"/>
      <c r="G169" s="274"/>
      <c r="H169" s="306"/>
      <c r="I169" s="264" t="s">
        <v>241</v>
      </c>
      <c r="J169" s="306"/>
      <c r="K169" s="274"/>
      <c r="L169" s="263">
        <f aca="true" t="shared" si="15" ref="L169:L177">(H169*J169)</f>
        <v>0</v>
      </c>
      <c r="M169" s="250"/>
    </row>
    <row r="170" spans="1:13" ht="12.75" customHeight="1">
      <c r="A170" s="250"/>
      <c r="B170" s="261">
        <f t="shared" si="14"/>
        <v>0</v>
      </c>
      <c r="C170" s="307"/>
      <c r="D170" s="306"/>
      <c r="E170" s="264" t="s">
        <v>241</v>
      </c>
      <c r="F170" s="306"/>
      <c r="G170" s="275"/>
      <c r="H170" s="306"/>
      <c r="I170" s="264" t="s">
        <v>241</v>
      </c>
      <c r="J170" s="306"/>
      <c r="K170" s="274"/>
      <c r="L170" s="263">
        <f t="shared" si="15"/>
        <v>0</v>
      </c>
      <c r="M170" s="250"/>
    </row>
    <row r="171" spans="1:13" ht="12.75" customHeight="1">
      <c r="A171" s="250"/>
      <c r="B171" s="261">
        <f t="shared" si="14"/>
        <v>0</v>
      </c>
      <c r="C171" s="307"/>
      <c r="D171" s="306"/>
      <c r="E171" s="264" t="s">
        <v>241</v>
      </c>
      <c r="F171" s="306"/>
      <c r="G171" s="275"/>
      <c r="H171" s="306"/>
      <c r="I171" s="264" t="s">
        <v>241</v>
      </c>
      <c r="J171" s="306"/>
      <c r="K171" s="276"/>
      <c r="L171" s="263">
        <f t="shared" si="15"/>
        <v>0</v>
      </c>
      <c r="M171" s="250"/>
    </row>
    <row r="172" spans="1:13" ht="12.75" customHeight="1">
      <c r="A172" s="250"/>
      <c r="B172" s="261">
        <f t="shared" si="14"/>
        <v>0</v>
      </c>
      <c r="C172" s="307"/>
      <c r="D172" s="306"/>
      <c r="E172" s="264" t="s">
        <v>241</v>
      </c>
      <c r="F172" s="306"/>
      <c r="G172" s="275"/>
      <c r="H172" s="306"/>
      <c r="I172" s="264" t="s">
        <v>241</v>
      </c>
      <c r="J172" s="306"/>
      <c r="K172" s="276"/>
      <c r="L172" s="263">
        <f t="shared" si="15"/>
        <v>0</v>
      </c>
      <c r="M172" s="250"/>
    </row>
    <row r="173" spans="1:13" ht="12.75" customHeight="1">
      <c r="A173" s="250"/>
      <c r="B173" s="261">
        <f t="shared" si="14"/>
        <v>0</v>
      </c>
      <c r="C173" s="307"/>
      <c r="D173" s="306"/>
      <c r="E173" s="264" t="s">
        <v>241</v>
      </c>
      <c r="F173" s="306"/>
      <c r="G173" s="274"/>
      <c r="H173" s="306"/>
      <c r="I173" s="264" t="s">
        <v>241</v>
      </c>
      <c r="J173" s="306"/>
      <c r="K173" s="276"/>
      <c r="L173" s="263">
        <f t="shared" si="15"/>
        <v>0</v>
      </c>
      <c r="M173" s="250"/>
    </row>
    <row r="174" spans="1:13" ht="12.75" customHeight="1">
      <c r="A174" s="250"/>
      <c r="B174" s="261">
        <f t="shared" si="14"/>
        <v>0</v>
      </c>
      <c r="C174" s="307"/>
      <c r="D174" s="306"/>
      <c r="E174" s="264" t="s">
        <v>241</v>
      </c>
      <c r="F174" s="306"/>
      <c r="G174" s="275"/>
      <c r="H174" s="306"/>
      <c r="I174" s="264" t="s">
        <v>241</v>
      </c>
      <c r="J174" s="306"/>
      <c r="K174" s="276"/>
      <c r="L174" s="263">
        <f t="shared" si="15"/>
        <v>0</v>
      </c>
      <c r="M174" s="250"/>
    </row>
    <row r="175" spans="1:13" ht="12.75" customHeight="1">
      <c r="A175" s="250"/>
      <c r="B175" s="261">
        <f t="shared" si="14"/>
        <v>0</v>
      </c>
      <c r="C175" s="307"/>
      <c r="D175" s="306"/>
      <c r="E175" s="264" t="s">
        <v>241</v>
      </c>
      <c r="F175" s="306"/>
      <c r="G175" s="274"/>
      <c r="H175" s="306"/>
      <c r="I175" s="264" t="s">
        <v>241</v>
      </c>
      <c r="J175" s="306"/>
      <c r="K175" s="274"/>
      <c r="L175" s="263">
        <f t="shared" si="15"/>
        <v>0</v>
      </c>
      <c r="M175" s="250"/>
    </row>
    <row r="176" spans="1:13" ht="12.75" customHeight="1">
      <c r="A176" s="250"/>
      <c r="B176" s="261">
        <f t="shared" si="14"/>
        <v>0</v>
      </c>
      <c r="C176" s="307"/>
      <c r="D176" s="306"/>
      <c r="E176" s="264" t="s">
        <v>241</v>
      </c>
      <c r="F176" s="306"/>
      <c r="G176" s="275"/>
      <c r="H176" s="306"/>
      <c r="I176" s="264" t="s">
        <v>241</v>
      </c>
      <c r="J176" s="306"/>
      <c r="K176" s="276"/>
      <c r="L176" s="263">
        <f t="shared" si="15"/>
        <v>0</v>
      </c>
      <c r="M176" s="250"/>
    </row>
    <row r="177" spans="1:13" ht="12.75" customHeight="1">
      <c r="A177" s="249" t="s">
        <v>19</v>
      </c>
      <c r="B177" s="261">
        <f t="shared" si="14"/>
        <v>0</v>
      </c>
      <c r="C177" s="307"/>
      <c r="D177" s="306"/>
      <c r="E177" s="264" t="s">
        <v>241</v>
      </c>
      <c r="F177" s="306"/>
      <c r="G177" s="274"/>
      <c r="H177" s="306"/>
      <c r="I177" s="264" t="s">
        <v>241</v>
      </c>
      <c r="J177" s="306"/>
      <c r="K177" s="276"/>
      <c r="L177" s="263">
        <f t="shared" si="15"/>
        <v>0</v>
      </c>
      <c r="M177" s="249" t="s">
        <v>11</v>
      </c>
    </row>
    <row r="178" spans="1:13" ht="2.25" customHeight="1" thickBot="1">
      <c r="A178" s="250"/>
      <c r="B178" s="277"/>
      <c r="C178" s="308"/>
      <c r="D178" s="309"/>
      <c r="E178" s="268"/>
      <c r="F178" s="269"/>
      <c r="G178" s="268"/>
      <c r="H178" s="269"/>
      <c r="I178" s="268"/>
      <c r="J178" s="269"/>
      <c r="K178" s="270"/>
      <c r="L178" s="271"/>
      <c r="M178" s="250"/>
    </row>
    <row r="179" spans="1:13" ht="12.75" customHeight="1" thickBot="1">
      <c r="A179" s="287">
        <f>SUM(B169:B177)</f>
        <v>0</v>
      </c>
      <c r="B179" s="246"/>
      <c r="C179" s="246" t="s">
        <v>242</v>
      </c>
      <c r="D179" s="246"/>
      <c r="E179" s="247"/>
      <c r="F179" s="246"/>
      <c r="G179" s="247"/>
      <c r="H179" s="246"/>
      <c r="I179" s="246" t="s">
        <v>242</v>
      </c>
      <c r="J179" s="246"/>
      <c r="K179" s="246"/>
      <c r="L179" s="246"/>
      <c r="M179" s="287">
        <f>SUM(L169:L177)</f>
        <v>0</v>
      </c>
    </row>
    <row r="180" spans="1:13" ht="12.75" customHeight="1">
      <c r="A180" s="250"/>
      <c r="B180" s="246"/>
      <c r="C180" s="246"/>
      <c r="D180" s="246"/>
      <c r="E180" s="247"/>
      <c r="F180" s="246"/>
      <c r="G180" s="247"/>
      <c r="H180" s="246"/>
      <c r="I180" s="247"/>
      <c r="J180" s="246"/>
      <c r="K180" s="246"/>
      <c r="L180" s="246"/>
      <c r="M180" s="250"/>
    </row>
    <row r="181" spans="1:13" ht="12.75" customHeight="1">
      <c r="A181" s="250"/>
      <c r="B181" s="246"/>
      <c r="C181" s="246"/>
      <c r="D181" s="246"/>
      <c r="E181" s="247"/>
      <c r="F181" s="246"/>
      <c r="G181" s="247"/>
      <c r="H181" s="246"/>
      <c r="I181" s="247"/>
      <c r="J181" s="246"/>
      <c r="K181" s="246"/>
      <c r="L181" s="246"/>
      <c r="M181" s="250"/>
    </row>
    <row r="182" spans="1:13" ht="12.75" customHeight="1" thickBot="1">
      <c r="A182" s="249" t="s">
        <v>19</v>
      </c>
      <c r="B182" s="246"/>
      <c r="C182" s="246"/>
      <c r="D182" s="246"/>
      <c r="E182" s="247"/>
      <c r="F182" s="246"/>
      <c r="G182" s="247"/>
      <c r="H182" s="246"/>
      <c r="I182" s="247"/>
      <c r="J182" s="246"/>
      <c r="K182" s="246"/>
      <c r="L182" s="246"/>
      <c r="M182" s="249" t="s">
        <v>11</v>
      </c>
    </row>
    <row r="183" spans="1:13" ht="12.75" customHeight="1" thickBot="1">
      <c r="A183" s="287">
        <f>SUM(A179+A161+A143+A125)</f>
        <v>0</v>
      </c>
      <c r="B183" s="246"/>
      <c r="C183" s="887" t="s">
        <v>244</v>
      </c>
      <c r="D183" s="887"/>
      <c r="E183" s="887"/>
      <c r="F183" s="887"/>
      <c r="G183" s="887"/>
      <c r="H183" s="887"/>
      <c r="I183" s="887"/>
      <c r="J183" s="887"/>
      <c r="K183" s="887"/>
      <c r="L183" s="246"/>
      <c r="M183" s="287">
        <f>M179+M161+M143+M125</f>
        <v>0</v>
      </c>
    </row>
    <row r="184" spans="1:13" ht="12.75" customHeight="1">
      <c r="A184" s="288"/>
      <c r="B184" s="246"/>
      <c r="C184" s="280"/>
      <c r="D184" s="280"/>
      <c r="E184" s="280"/>
      <c r="F184" s="280"/>
      <c r="G184" s="280"/>
      <c r="H184" s="280"/>
      <c r="I184" s="280"/>
      <c r="J184" s="280"/>
      <c r="K184" s="280"/>
      <c r="L184" s="246"/>
      <c r="M184" s="288"/>
    </row>
    <row r="185" spans="1:13" ht="12.75" customHeight="1">
      <c r="A185" s="892" t="s">
        <v>271</v>
      </c>
      <c r="B185" s="892"/>
      <c r="C185" s="892"/>
      <c r="D185" s="887" t="s">
        <v>97</v>
      </c>
      <c r="E185" s="887"/>
      <c r="F185" s="887"/>
      <c r="G185" s="280"/>
      <c r="H185" s="280"/>
      <c r="I185" s="887" t="s">
        <v>270</v>
      </c>
      <c r="J185" s="887"/>
      <c r="K185" s="887"/>
      <c r="L185" s="887"/>
      <c r="M185" s="887"/>
    </row>
    <row r="186" spans="1:13" ht="18" customHeight="1" thickBot="1">
      <c r="A186" s="310"/>
      <c r="B186" s="310"/>
      <c r="C186" s="310"/>
      <c r="D186" s="246"/>
      <c r="E186" s="247"/>
      <c r="F186" s="246"/>
      <c r="G186" s="247"/>
      <c r="H186" s="246"/>
      <c r="I186" s="268"/>
      <c r="J186" s="311"/>
      <c r="K186" s="311"/>
      <c r="L186" s="311"/>
      <c r="M186" s="310"/>
    </row>
    <row r="187" spans="1:13" ht="18" customHeight="1">
      <c r="A187" s="289"/>
      <c r="B187" s="289"/>
      <c r="C187" s="289"/>
      <c r="D187" s="246"/>
      <c r="E187" s="247"/>
      <c r="F187" s="289"/>
      <c r="G187" s="290"/>
      <c r="H187" s="289"/>
      <c r="I187" s="290"/>
      <c r="J187" s="289"/>
      <c r="K187" s="289"/>
      <c r="L187" s="289"/>
      <c r="M187" s="246"/>
    </row>
    <row r="188" spans="1:13" ht="12.75" customHeight="1">
      <c r="A188" s="246"/>
      <c r="B188" s="246"/>
      <c r="C188" s="246"/>
      <c r="D188" s="246"/>
      <c r="E188" s="247"/>
      <c r="F188" s="289"/>
      <c r="G188" s="290"/>
      <c r="H188" s="289"/>
      <c r="I188" s="290"/>
      <c r="J188" s="289"/>
      <c r="K188" s="289"/>
      <c r="L188" s="289"/>
      <c r="M188" s="250"/>
    </row>
    <row r="189" spans="1:13" ht="12.75" customHeight="1">
      <c r="A189" s="250"/>
      <c r="B189" s="246"/>
      <c r="C189" s="246"/>
      <c r="D189" s="246"/>
      <c r="E189" s="247"/>
      <c r="F189" s="246"/>
      <c r="G189" s="247"/>
      <c r="H189" s="246"/>
      <c r="I189" s="247"/>
      <c r="J189" s="246"/>
      <c r="K189" s="246"/>
      <c r="L189" s="246"/>
      <c r="M189" s="250"/>
    </row>
    <row r="190" spans="1:13" ht="12.75" customHeight="1">
      <c r="A190" s="250"/>
      <c r="B190" s="246"/>
      <c r="C190" s="246"/>
      <c r="D190" s="246"/>
      <c r="E190" s="247"/>
      <c r="F190" s="246"/>
      <c r="G190" s="247"/>
      <c r="H190" s="246"/>
      <c r="I190" s="247"/>
      <c r="J190" s="246"/>
      <c r="K190" s="246"/>
      <c r="L190" s="246"/>
      <c r="M190" s="250"/>
    </row>
    <row r="191" spans="1:13" ht="12.75" customHeight="1">
      <c r="A191" s="250"/>
      <c r="B191" s="246"/>
      <c r="C191" s="246"/>
      <c r="D191" s="246"/>
      <c r="E191" s="247"/>
      <c r="F191" s="246"/>
      <c r="G191" s="247"/>
      <c r="H191" s="246"/>
      <c r="I191" s="247"/>
      <c r="J191" s="246"/>
      <c r="K191" s="246"/>
      <c r="L191" s="246"/>
      <c r="M191" s="250"/>
    </row>
    <row r="192" spans="1:13" ht="12.75" customHeight="1">
      <c r="A192" s="250"/>
      <c r="B192" s="246"/>
      <c r="C192" s="246"/>
      <c r="D192" s="246"/>
      <c r="E192" s="247"/>
      <c r="F192" s="246"/>
      <c r="G192" s="247"/>
      <c r="H192" s="246"/>
      <c r="I192" s="247"/>
      <c r="J192" s="246"/>
      <c r="K192" s="246"/>
      <c r="L192" s="246"/>
      <c r="M192" s="250"/>
    </row>
    <row r="193" spans="1:13" ht="12.75" customHeight="1">
      <c r="A193" s="250"/>
      <c r="B193" s="246"/>
      <c r="C193" s="246"/>
      <c r="D193" s="246"/>
      <c r="E193" s="247"/>
      <c r="F193" s="246"/>
      <c r="G193" s="247"/>
      <c r="H193" s="246"/>
      <c r="I193" s="247"/>
      <c r="J193" s="246"/>
      <c r="K193" s="246"/>
      <c r="L193" s="246"/>
      <c r="M193" s="250"/>
    </row>
    <row r="194" spans="1:13" ht="12.75" customHeight="1">
      <c r="A194" s="250"/>
      <c r="B194" s="246"/>
      <c r="C194" s="246"/>
      <c r="D194" s="246"/>
      <c r="E194" s="247"/>
      <c r="F194" s="246"/>
      <c r="G194" s="247"/>
      <c r="H194" s="246"/>
      <c r="I194" s="247"/>
      <c r="J194" s="246"/>
      <c r="K194" s="246"/>
      <c r="L194" s="246"/>
      <c r="M194" s="250"/>
    </row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  <row r="1001" ht="12.75" customHeight="1"/>
    <row r="1002" ht="12.75" customHeight="1"/>
    <row r="1003" ht="12.75" customHeight="1"/>
    <row r="1004" ht="12.75" customHeight="1"/>
    <row r="1005" ht="12.75" customHeight="1"/>
    <row r="1006" ht="12.75" customHeight="1"/>
    <row r="1007" ht="12.75" customHeight="1"/>
    <row r="1008" ht="12.75" customHeight="1"/>
    <row r="1009" ht="12.75" customHeight="1"/>
    <row r="1010" ht="12.75" customHeight="1"/>
    <row r="1011" ht="12.75" customHeight="1"/>
    <row r="1012" ht="12.75" customHeight="1"/>
    <row r="1013" ht="12.75" customHeight="1"/>
    <row r="1014" ht="12.75" customHeight="1"/>
    <row r="1015" ht="12.75" customHeight="1"/>
    <row r="1016" ht="12.75" customHeight="1"/>
    <row r="1017" ht="12.75" customHeight="1"/>
    <row r="1018" ht="12.75" customHeight="1"/>
    <row r="1019" ht="12.75" customHeight="1"/>
    <row r="1020" ht="12.75" customHeight="1"/>
    <row r="1021" ht="12.75" customHeight="1"/>
    <row r="1022" ht="12.75" customHeight="1"/>
    <row r="1023" ht="12.75" customHeight="1"/>
    <row r="1024" ht="12.75" customHeight="1"/>
    <row r="1025" ht="12.75" customHeight="1"/>
    <row r="1026" ht="12.75" customHeight="1"/>
    <row r="1027" ht="12.75" customHeight="1"/>
    <row r="1028" ht="12.75" customHeight="1"/>
    <row r="1029" ht="12.75" customHeight="1"/>
    <row r="1030" ht="12.75" customHeight="1"/>
    <row r="1031" ht="12.75" customHeight="1"/>
    <row r="1032" ht="12.75" customHeight="1"/>
    <row r="1033" ht="12.75" customHeight="1"/>
    <row r="1034" ht="12.75" customHeight="1"/>
    <row r="1035" ht="12.75" customHeight="1"/>
    <row r="1036" ht="12.75" customHeight="1"/>
    <row r="1037" ht="12.75" customHeight="1"/>
    <row r="1038" ht="12.75" customHeight="1"/>
    <row r="1039" ht="12.75" customHeight="1"/>
    <row r="1040" ht="12.75" customHeight="1"/>
    <row r="1041" ht="12.75" customHeight="1"/>
    <row r="1042" ht="12.75" customHeight="1"/>
    <row r="1043" ht="12.75" customHeight="1"/>
    <row r="1044" ht="12.75" customHeight="1"/>
    <row r="1045" ht="12.75" customHeight="1"/>
    <row r="1046" ht="12.75" customHeight="1"/>
    <row r="1047" ht="12.75" customHeight="1"/>
    <row r="1048" ht="12.75" customHeight="1"/>
    <row r="1049" ht="12.75" customHeight="1"/>
    <row r="1050" ht="12.75" customHeight="1"/>
    <row r="1051" ht="12.75" customHeight="1"/>
    <row r="1052" ht="12.75" customHeight="1"/>
    <row r="1053" ht="12.75" customHeight="1"/>
    <row r="1054" ht="12.75" customHeight="1"/>
    <row r="1055" ht="12.75" customHeight="1"/>
    <row r="1056" ht="12.75" customHeight="1"/>
    <row r="1057" ht="12.75" customHeight="1"/>
    <row r="1058" ht="12.75" customHeight="1"/>
    <row r="1059" ht="12.75" customHeight="1"/>
    <row r="1060" ht="12.75" customHeight="1"/>
    <row r="1061" ht="12.75" customHeight="1"/>
    <row r="1062" ht="12.75" customHeight="1"/>
    <row r="1063" ht="12.75" customHeight="1"/>
    <row r="1064" ht="12.75" customHeight="1"/>
    <row r="1065" ht="12.75" customHeight="1"/>
    <row r="1066" ht="12.75" customHeight="1"/>
    <row r="1067" ht="12.75" customHeight="1"/>
    <row r="1068" ht="12.75" customHeight="1"/>
    <row r="1069" ht="12.75" customHeight="1"/>
    <row r="1070" ht="12.75" customHeight="1"/>
    <row r="1071" ht="12.75" customHeight="1"/>
    <row r="1072" ht="12.75" customHeight="1"/>
    <row r="1073" ht="12.75" customHeight="1"/>
    <row r="1074" ht="12.75" customHeight="1"/>
    <row r="1075" ht="12.75" customHeight="1"/>
    <row r="1076" ht="12.75" customHeight="1"/>
    <row r="1077" ht="12.75" customHeight="1"/>
    <row r="1078" ht="12.75" customHeight="1"/>
    <row r="1079" ht="12.75" customHeight="1"/>
    <row r="1080" ht="12.75" customHeight="1"/>
    <row r="1081" ht="12.75" customHeight="1"/>
    <row r="1082" ht="12.75" customHeight="1"/>
    <row r="1083" ht="12.75" customHeight="1"/>
    <row r="1084" ht="12.75" customHeight="1"/>
    <row r="1085" ht="12.75" customHeight="1"/>
    <row r="1086" ht="12.75" customHeight="1"/>
    <row r="1087" ht="12.75" customHeight="1"/>
    <row r="1088" ht="12.75" customHeight="1"/>
    <row r="1089" ht="12.75" customHeight="1"/>
    <row r="1090" ht="12.75" customHeight="1"/>
    <row r="1091" ht="12.75" customHeight="1"/>
    <row r="1092" ht="12.75" customHeight="1"/>
    <row r="1093" ht="12.75" customHeight="1"/>
    <row r="1094" ht="12.75" customHeight="1"/>
    <row r="1095" ht="12.75" customHeight="1"/>
    <row r="1096" ht="12.75" customHeight="1"/>
    <row r="1097" ht="12.75" customHeight="1"/>
    <row r="1098" ht="12.75" customHeight="1"/>
    <row r="1099" ht="12.75" customHeight="1"/>
    <row r="1100" ht="12.75" customHeight="1"/>
    <row r="1101" ht="12.75" customHeight="1"/>
    <row r="1102" ht="12.75" customHeight="1"/>
    <row r="1103" ht="12.75" customHeight="1"/>
    <row r="1104" ht="12.75" customHeight="1"/>
    <row r="1105" ht="12.75" customHeight="1"/>
    <row r="1106" ht="12.75" customHeight="1"/>
    <row r="1107" ht="12.75" customHeight="1"/>
    <row r="1108" ht="12.75" customHeight="1"/>
    <row r="1109" ht="12.75" customHeight="1"/>
    <row r="1110" ht="12.75" customHeight="1"/>
    <row r="1111" ht="12.75" customHeight="1"/>
    <row r="1112" ht="12.75" customHeight="1"/>
    <row r="1113" ht="12.75" customHeight="1"/>
    <row r="1114" ht="12.75" customHeight="1"/>
    <row r="1115" ht="12.75" customHeight="1"/>
    <row r="1116" ht="12.75" customHeight="1"/>
    <row r="1117" ht="12.75" customHeight="1"/>
    <row r="1118" ht="12.75" customHeight="1"/>
    <row r="1119" ht="12.75" customHeight="1"/>
    <row r="1120" ht="12.75" customHeight="1"/>
    <row r="1121" ht="12.75" customHeight="1"/>
    <row r="1122" ht="12.75" customHeight="1"/>
    <row r="1123" ht="12.75" customHeight="1"/>
    <row r="1124" ht="12.75" customHeight="1"/>
    <row r="1125" ht="12.75" customHeight="1"/>
    <row r="1126" ht="12.75" customHeight="1"/>
    <row r="1127" ht="12.75" customHeight="1"/>
    <row r="1128" ht="12.75" customHeight="1"/>
    <row r="1129" ht="12.75" customHeight="1"/>
    <row r="1130" ht="12.75" customHeight="1"/>
    <row r="1131" ht="12.75" customHeight="1"/>
    <row r="1132" ht="12.75" customHeight="1"/>
    <row r="1133" ht="12.75" customHeight="1"/>
    <row r="1134" ht="12.75" customHeight="1"/>
    <row r="1135" ht="12.75" customHeight="1"/>
    <row r="1136" ht="12.75" customHeight="1"/>
    <row r="1137" ht="12.75" customHeight="1"/>
    <row r="1138" ht="12.75" customHeight="1"/>
    <row r="1139" ht="12.75" customHeight="1"/>
    <row r="1140" ht="12.75" customHeight="1"/>
    <row r="1141" ht="12.75" customHeight="1"/>
    <row r="1142" ht="12.75" customHeight="1"/>
    <row r="1143" ht="12.75" customHeight="1"/>
  </sheetData>
  <sheetProtection password="8CB1" sheet="1" objects="1" scenarios="1"/>
  <mergeCells count="82">
    <mergeCell ref="D168:F168"/>
    <mergeCell ref="H168:J168"/>
    <mergeCell ref="A185:C185"/>
    <mergeCell ref="I185:M185"/>
    <mergeCell ref="D185:F185"/>
    <mergeCell ref="D70:F70"/>
    <mergeCell ref="H70:J70"/>
    <mergeCell ref="D88:F88"/>
    <mergeCell ref="H88:J88"/>
    <mergeCell ref="D132:F132"/>
    <mergeCell ref="H132:J132"/>
    <mergeCell ref="A1:L1"/>
    <mergeCell ref="A2:L2"/>
    <mergeCell ref="C183:K183"/>
    <mergeCell ref="C147:C149"/>
    <mergeCell ref="D147:K149"/>
    <mergeCell ref="C165:C167"/>
    <mergeCell ref="D165:K167"/>
    <mergeCell ref="D26:F26"/>
    <mergeCell ref="H26:J26"/>
    <mergeCell ref="D44:F44"/>
    <mergeCell ref="C129:C131"/>
    <mergeCell ref="D129:K131"/>
    <mergeCell ref="C103:C105"/>
    <mergeCell ref="D103:K105"/>
    <mergeCell ref="C121:K121"/>
    <mergeCell ref="C125:K125"/>
    <mergeCell ref="D106:F106"/>
    <mergeCell ref="H106:J106"/>
    <mergeCell ref="C85:C87"/>
    <mergeCell ref="D85:K87"/>
    <mergeCell ref="C83:C84"/>
    <mergeCell ref="D83:F84"/>
    <mergeCell ref="G83:I84"/>
    <mergeCell ref="J83:K84"/>
    <mergeCell ref="C63:K63"/>
    <mergeCell ref="C67:C69"/>
    <mergeCell ref="D67:K69"/>
    <mergeCell ref="C65:C66"/>
    <mergeCell ref="D65:F66"/>
    <mergeCell ref="G65:I66"/>
    <mergeCell ref="J65:K66"/>
    <mergeCell ref="C41:C43"/>
    <mergeCell ref="D41:K43"/>
    <mergeCell ref="C59:K59"/>
    <mergeCell ref="C39:C40"/>
    <mergeCell ref="D39:F40"/>
    <mergeCell ref="G39:I40"/>
    <mergeCell ref="J39:K40"/>
    <mergeCell ref="H44:J44"/>
    <mergeCell ref="A4:M4"/>
    <mergeCell ref="A6:M7"/>
    <mergeCell ref="A11:M12"/>
    <mergeCell ref="A16:M17"/>
    <mergeCell ref="A9:M9"/>
    <mergeCell ref="A14:M14"/>
    <mergeCell ref="G27:G35"/>
    <mergeCell ref="K27:K35"/>
    <mergeCell ref="C21:C22"/>
    <mergeCell ref="D21:F22"/>
    <mergeCell ref="J21:K22"/>
    <mergeCell ref="G21:I22"/>
    <mergeCell ref="D23:K25"/>
    <mergeCell ref="C23:C25"/>
    <mergeCell ref="G101:I102"/>
    <mergeCell ref="J101:K102"/>
    <mergeCell ref="C127:C128"/>
    <mergeCell ref="D127:F128"/>
    <mergeCell ref="G127:I128"/>
    <mergeCell ref="J127:K128"/>
    <mergeCell ref="C101:C102"/>
    <mergeCell ref="D101:F102"/>
    <mergeCell ref="C163:C164"/>
    <mergeCell ref="D163:F164"/>
    <mergeCell ref="G163:I164"/>
    <mergeCell ref="J163:K164"/>
    <mergeCell ref="C145:C146"/>
    <mergeCell ref="D145:F146"/>
    <mergeCell ref="G145:I146"/>
    <mergeCell ref="J145:K146"/>
    <mergeCell ref="D150:F150"/>
    <mergeCell ref="H150:J150"/>
  </mergeCells>
  <printOptions/>
  <pageMargins left="0" right="0" top="0.3937007874015748" bottom="0.3937007874015748" header="0" footer="0"/>
  <pageSetup horizontalDpi="300" verticalDpi="300" orientation="portrait" paperSize="9" r:id="rId2"/>
  <rowBreaks count="2" manualBreakCount="2">
    <brk id="60" max="255" man="1"/>
    <brk id="122" max="255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Foglio21">
    <tabColor indexed="51"/>
  </sheetPr>
  <dimension ref="A1:M194"/>
  <sheetViews>
    <sheetView zoomScale="85" zoomScaleNormal="85" zoomScalePageLayoutView="0" workbookViewId="0" topLeftCell="A1">
      <selection activeCell="G21" sqref="G21:I22"/>
    </sheetView>
  </sheetViews>
  <sheetFormatPr defaultColWidth="9.140625" defaultRowHeight="12.75"/>
  <cols>
    <col min="1" max="1" width="10.00390625" style="291" bestFit="1" customWidth="1"/>
    <col min="2" max="2" width="9.140625" style="292" customWidth="1"/>
    <col min="3" max="3" width="24.140625" style="292" customWidth="1"/>
    <col min="4" max="4" width="6.7109375" style="292" customWidth="1"/>
    <col min="5" max="5" width="2.00390625" style="293" customWidth="1"/>
    <col min="6" max="6" width="6.7109375" style="292" customWidth="1"/>
    <col min="7" max="7" width="2.00390625" style="293" customWidth="1"/>
    <col min="8" max="8" width="6.7109375" style="292" customWidth="1"/>
    <col min="9" max="9" width="2.00390625" style="293" customWidth="1"/>
    <col min="10" max="10" width="6.7109375" style="292" customWidth="1"/>
    <col min="11" max="11" width="2.00390625" style="292" customWidth="1"/>
    <col min="12" max="12" width="9.140625" style="292" customWidth="1"/>
    <col min="13" max="13" width="10.00390625" style="291" customWidth="1"/>
    <col min="14" max="16384" width="9.140625" style="214" customWidth="1"/>
  </cols>
  <sheetData>
    <row r="1" spans="1:13" ht="12.75">
      <c r="A1" s="886" t="s">
        <v>226</v>
      </c>
      <c r="B1" s="886"/>
      <c r="C1" s="886"/>
      <c r="D1" s="886"/>
      <c r="E1" s="886"/>
      <c r="F1" s="886"/>
      <c r="G1" s="886"/>
      <c r="H1" s="886"/>
      <c r="I1" s="886"/>
      <c r="J1" s="886"/>
      <c r="K1" s="886"/>
      <c r="L1" s="886"/>
      <c r="M1" s="239"/>
    </row>
    <row r="2" spans="1:13" ht="12.75">
      <c r="A2" s="891" t="s">
        <v>227</v>
      </c>
      <c r="B2" s="891"/>
      <c r="C2" s="891"/>
      <c r="D2" s="891"/>
      <c r="E2" s="891"/>
      <c r="F2" s="891"/>
      <c r="G2" s="891"/>
      <c r="H2" s="891"/>
      <c r="I2" s="891"/>
      <c r="J2" s="891"/>
      <c r="K2" s="891"/>
      <c r="L2" s="891"/>
      <c r="M2" s="239"/>
    </row>
    <row r="3" spans="1:13" ht="12.75">
      <c r="A3" s="239"/>
      <c r="B3" s="240"/>
      <c r="C3" s="240"/>
      <c r="D3" s="240"/>
      <c r="E3" s="241"/>
      <c r="F3" s="240"/>
      <c r="G3" s="241"/>
      <c r="H3" s="240"/>
      <c r="I3" s="241"/>
      <c r="J3" s="240"/>
      <c r="K3" s="240"/>
      <c r="L3" s="240"/>
      <c r="M3" s="239"/>
    </row>
    <row r="4" spans="1:13" ht="12.75">
      <c r="A4" s="879" t="s">
        <v>228</v>
      </c>
      <c r="B4" s="879"/>
      <c r="C4" s="879"/>
      <c r="D4" s="879"/>
      <c r="E4" s="879"/>
      <c r="F4" s="879"/>
      <c r="G4" s="879"/>
      <c r="H4" s="879"/>
      <c r="I4" s="879"/>
      <c r="J4" s="879"/>
      <c r="K4" s="879"/>
      <c r="L4" s="879"/>
      <c r="M4" s="879"/>
    </row>
    <row r="5" spans="1:13" ht="5.25" customHeight="1" thickBot="1">
      <c r="A5" s="239"/>
      <c r="B5" s="240"/>
      <c r="C5" s="240"/>
      <c r="D5" s="240"/>
      <c r="E5" s="241"/>
      <c r="F5" s="240"/>
      <c r="G5" s="241"/>
      <c r="H5" s="240"/>
      <c r="I5" s="241"/>
      <c r="J5" s="240"/>
      <c r="K5" s="240"/>
      <c r="L5" s="240"/>
      <c r="M5" s="239"/>
    </row>
    <row r="6" spans="1:13" ht="12.75">
      <c r="A6" s="880"/>
      <c r="B6" s="881"/>
      <c r="C6" s="881"/>
      <c r="D6" s="881"/>
      <c r="E6" s="881"/>
      <c r="F6" s="881"/>
      <c r="G6" s="881"/>
      <c r="H6" s="881"/>
      <c r="I6" s="881"/>
      <c r="J6" s="881"/>
      <c r="K6" s="881"/>
      <c r="L6" s="881"/>
      <c r="M6" s="882"/>
    </row>
    <row r="7" spans="1:13" ht="13.5" thickBot="1">
      <c r="A7" s="883"/>
      <c r="B7" s="884"/>
      <c r="C7" s="884"/>
      <c r="D7" s="884"/>
      <c r="E7" s="884"/>
      <c r="F7" s="884"/>
      <c r="G7" s="884"/>
      <c r="H7" s="884"/>
      <c r="I7" s="884"/>
      <c r="J7" s="884"/>
      <c r="K7" s="884"/>
      <c r="L7" s="884"/>
      <c r="M7" s="885"/>
    </row>
    <row r="8" spans="1:13" ht="12.75">
      <c r="A8" s="242"/>
      <c r="B8" s="241"/>
      <c r="C8" s="241"/>
      <c r="D8" s="241"/>
      <c r="E8" s="241"/>
      <c r="F8" s="241"/>
      <c r="G8" s="241"/>
      <c r="H8" s="241"/>
      <c r="I8" s="241"/>
      <c r="J8" s="241"/>
      <c r="K8" s="241"/>
      <c r="L8" s="241"/>
      <c r="M8" s="239"/>
    </row>
    <row r="9" spans="1:13" ht="12.75">
      <c r="A9" s="886" t="s">
        <v>229</v>
      </c>
      <c r="B9" s="886"/>
      <c r="C9" s="886"/>
      <c r="D9" s="886"/>
      <c r="E9" s="886"/>
      <c r="F9" s="886"/>
      <c r="G9" s="886"/>
      <c r="H9" s="886"/>
      <c r="I9" s="886"/>
      <c r="J9" s="886"/>
      <c r="K9" s="886"/>
      <c r="L9" s="886"/>
      <c r="M9" s="886"/>
    </row>
    <row r="10" spans="1:13" ht="5.25" customHeight="1" thickBot="1">
      <c r="A10" s="239"/>
      <c r="B10" s="240"/>
      <c r="C10" s="240"/>
      <c r="D10" s="240"/>
      <c r="E10" s="241"/>
      <c r="F10" s="240"/>
      <c r="G10" s="241"/>
      <c r="H10" s="240"/>
      <c r="I10" s="241"/>
      <c r="J10" s="240"/>
      <c r="K10" s="240"/>
      <c r="L10" s="240"/>
      <c r="M10" s="239"/>
    </row>
    <row r="11" spans="1:13" ht="12.75">
      <c r="A11" s="880"/>
      <c r="B11" s="881"/>
      <c r="C11" s="881"/>
      <c r="D11" s="881"/>
      <c r="E11" s="881"/>
      <c r="F11" s="881"/>
      <c r="G11" s="881"/>
      <c r="H11" s="881"/>
      <c r="I11" s="881"/>
      <c r="J11" s="881"/>
      <c r="K11" s="881"/>
      <c r="L11" s="881"/>
      <c r="M11" s="882"/>
    </row>
    <row r="12" spans="1:13" ht="13.5" thickBot="1">
      <c r="A12" s="883"/>
      <c r="B12" s="884"/>
      <c r="C12" s="884"/>
      <c r="D12" s="884"/>
      <c r="E12" s="884"/>
      <c r="F12" s="884"/>
      <c r="G12" s="884"/>
      <c r="H12" s="884"/>
      <c r="I12" s="884"/>
      <c r="J12" s="884"/>
      <c r="K12" s="884"/>
      <c r="L12" s="884"/>
      <c r="M12" s="885"/>
    </row>
    <row r="13" spans="1:13" ht="12.75">
      <c r="A13" s="243"/>
      <c r="B13" s="244"/>
      <c r="C13" s="244"/>
      <c r="D13" s="244"/>
      <c r="E13" s="244"/>
      <c r="F13" s="244"/>
      <c r="G13" s="244"/>
      <c r="H13" s="244"/>
      <c r="I13" s="244"/>
      <c r="J13" s="244"/>
      <c r="K13" s="244"/>
      <c r="L13" s="244"/>
      <c r="M13" s="239"/>
    </row>
    <row r="14" spans="1:13" ht="12.75">
      <c r="A14" s="886" t="s">
        <v>230</v>
      </c>
      <c r="B14" s="886"/>
      <c r="C14" s="886"/>
      <c r="D14" s="886"/>
      <c r="E14" s="886"/>
      <c r="F14" s="886"/>
      <c r="G14" s="886"/>
      <c r="H14" s="886"/>
      <c r="I14" s="886"/>
      <c r="J14" s="886"/>
      <c r="K14" s="886"/>
      <c r="L14" s="886"/>
      <c r="M14" s="886"/>
    </row>
    <row r="15" spans="1:13" ht="13.5" thickBot="1">
      <c r="A15" s="239"/>
      <c r="B15" s="240"/>
      <c r="C15" s="240"/>
      <c r="D15" s="240"/>
      <c r="E15" s="241"/>
      <c r="F15" s="240"/>
      <c r="G15" s="241"/>
      <c r="H15" s="240"/>
      <c r="I15" s="241"/>
      <c r="J15" s="240"/>
      <c r="K15" s="240"/>
      <c r="L15" s="240"/>
      <c r="M15" s="239"/>
    </row>
    <row r="16" spans="1:13" ht="12.75">
      <c r="A16" s="880" t="s">
        <v>225</v>
      </c>
      <c r="B16" s="881"/>
      <c r="C16" s="881"/>
      <c r="D16" s="881"/>
      <c r="E16" s="881"/>
      <c r="F16" s="881"/>
      <c r="G16" s="881"/>
      <c r="H16" s="881"/>
      <c r="I16" s="881"/>
      <c r="J16" s="881"/>
      <c r="K16" s="881"/>
      <c r="L16" s="881"/>
      <c r="M16" s="882"/>
    </row>
    <row r="17" spans="1:13" ht="13.5" thickBot="1">
      <c r="A17" s="883"/>
      <c r="B17" s="884"/>
      <c r="C17" s="884"/>
      <c r="D17" s="884"/>
      <c r="E17" s="884"/>
      <c r="F17" s="884"/>
      <c r="G17" s="884"/>
      <c r="H17" s="884"/>
      <c r="I17" s="884"/>
      <c r="J17" s="884"/>
      <c r="K17" s="884"/>
      <c r="L17" s="884"/>
      <c r="M17" s="885"/>
    </row>
    <row r="18" spans="1:13" ht="12.75">
      <c r="A18" s="243"/>
      <c r="B18" s="244"/>
      <c r="C18" s="244"/>
      <c r="D18" s="244"/>
      <c r="E18" s="244"/>
      <c r="F18" s="244"/>
      <c r="G18" s="244"/>
      <c r="H18" s="244"/>
      <c r="I18" s="244"/>
      <c r="J18" s="244"/>
      <c r="K18" s="244"/>
      <c r="L18" s="244"/>
      <c r="M18" s="239"/>
    </row>
    <row r="19" spans="1:13" ht="12.75" customHeight="1">
      <c r="A19" s="245" t="s">
        <v>231</v>
      </c>
      <c r="B19" s="240"/>
      <c r="C19" s="240"/>
      <c r="D19" s="240"/>
      <c r="E19" s="241"/>
      <c r="F19" s="246"/>
      <c r="G19" s="241"/>
      <c r="H19" s="246"/>
      <c r="I19" s="247"/>
      <c r="J19" s="248" t="s">
        <v>232</v>
      </c>
      <c r="K19" s="240"/>
      <c r="L19" s="240"/>
      <c r="M19" s="239"/>
    </row>
    <row r="20" spans="1:13" ht="12.75" customHeight="1" thickBot="1">
      <c r="A20" s="249"/>
      <c r="B20" s="246"/>
      <c r="C20" s="246"/>
      <c r="D20" s="246"/>
      <c r="E20" s="247"/>
      <c r="F20" s="246"/>
      <c r="G20" s="247"/>
      <c r="H20" s="246"/>
      <c r="I20" s="247"/>
      <c r="J20" s="246"/>
      <c r="K20" s="246"/>
      <c r="L20" s="246"/>
      <c r="M20" s="250"/>
    </row>
    <row r="21" spans="1:13" ht="9.75" customHeight="1">
      <c r="A21" s="250"/>
      <c r="B21" s="251" t="s">
        <v>233</v>
      </c>
      <c r="C21" s="850" t="s">
        <v>267</v>
      </c>
      <c r="D21" s="870"/>
      <c r="E21" s="871"/>
      <c r="F21" s="872"/>
      <c r="G21" s="858" t="s">
        <v>249</v>
      </c>
      <c r="H21" s="859"/>
      <c r="I21" s="860"/>
      <c r="J21" s="871"/>
      <c r="K21" s="872"/>
      <c r="L21" s="251" t="s">
        <v>233</v>
      </c>
      <c r="M21" s="250"/>
    </row>
    <row r="22" spans="1:13" ht="9.75" customHeight="1" thickBot="1">
      <c r="A22" s="250"/>
      <c r="B22" s="251" t="s">
        <v>19</v>
      </c>
      <c r="C22" s="851"/>
      <c r="D22" s="873"/>
      <c r="E22" s="874"/>
      <c r="F22" s="875"/>
      <c r="G22" s="861"/>
      <c r="H22" s="862"/>
      <c r="I22" s="863"/>
      <c r="J22" s="874"/>
      <c r="K22" s="875"/>
      <c r="L22" s="251" t="s">
        <v>11</v>
      </c>
      <c r="M22" s="250"/>
    </row>
    <row r="23" spans="1:13" ht="9.75" customHeight="1">
      <c r="A23" s="250"/>
      <c r="B23" s="252" t="s">
        <v>234</v>
      </c>
      <c r="C23" s="850" t="s">
        <v>86</v>
      </c>
      <c r="D23" s="850" t="s">
        <v>235</v>
      </c>
      <c r="E23" s="876"/>
      <c r="F23" s="876"/>
      <c r="G23" s="876"/>
      <c r="H23" s="876"/>
      <c r="I23" s="876"/>
      <c r="J23" s="876"/>
      <c r="K23" s="876"/>
      <c r="L23" s="252" t="s">
        <v>233</v>
      </c>
      <c r="M23" s="250"/>
    </row>
    <row r="24" spans="1:13" ht="9.75" customHeight="1">
      <c r="A24" s="250"/>
      <c r="B24" s="253" t="s">
        <v>236</v>
      </c>
      <c r="C24" s="877"/>
      <c r="D24" s="877"/>
      <c r="E24" s="877"/>
      <c r="F24" s="877"/>
      <c r="G24" s="877"/>
      <c r="H24" s="877"/>
      <c r="I24" s="877"/>
      <c r="J24" s="877"/>
      <c r="K24" s="877"/>
      <c r="L24" s="253" t="s">
        <v>237</v>
      </c>
      <c r="M24" s="250"/>
    </row>
    <row r="25" spans="1:13" ht="9.75" customHeight="1" thickBot="1">
      <c r="A25" s="250"/>
      <c r="B25" s="253" t="s">
        <v>238</v>
      </c>
      <c r="C25" s="878"/>
      <c r="D25" s="878"/>
      <c r="E25" s="878"/>
      <c r="F25" s="878"/>
      <c r="G25" s="878"/>
      <c r="H25" s="878"/>
      <c r="I25" s="878"/>
      <c r="J25" s="878"/>
      <c r="K25" s="878"/>
      <c r="L25" s="255" t="s">
        <v>239</v>
      </c>
      <c r="M25" s="250"/>
    </row>
    <row r="26" spans="1:13" ht="15" customHeight="1" thickBot="1">
      <c r="A26" s="250"/>
      <c r="B26" s="256" t="s">
        <v>240</v>
      </c>
      <c r="C26" s="257"/>
      <c r="D26" s="888" t="s">
        <v>268</v>
      </c>
      <c r="E26" s="889"/>
      <c r="F26" s="890"/>
      <c r="G26" s="258"/>
      <c r="H26" s="888" t="s">
        <v>269</v>
      </c>
      <c r="I26" s="889"/>
      <c r="J26" s="890"/>
      <c r="K26" s="259"/>
      <c r="L26" s="260" t="s">
        <v>240</v>
      </c>
      <c r="M26" s="250"/>
    </row>
    <row r="27" spans="1:13" ht="12.75" customHeight="1">
      <c r="A27" s="250"/>
      <c r="B27" s="261">
        <f aca="true" t="shared" si="0" ref="B27:B35">D27*F27</f>
        <v>0</v>
      </c>
      <c r="C27" s="294"/>
      <c r="D27" s="297"/>
      <c r="E27" s="262" t="s">
        <v>241</v>
      </c>
      <c r="F27" s="300"/>
      <c r="G27" s="864"/>
      <c r="H27" s="297"/>
      <c r="I27" s="262" t="s">
        <v>241</v>
      </c>
      <c r="J27" s="300"/>
      <c r="K27" s="867"/>
      <c r="L27" s="263">
        <f aca="true" t="shared" si="1" ref="L27:L35">(H27*J27)</f>
        <v>0</v>
      </c>
      <c r="M27" s="250"/>
    </row>
    <row r="28" spans="1:13" ht="12.75" customHeight="1">
      <c r="A28" s="250"/>
      <c r="B28" s="261">
        <f t="shared" si="0"/>
        <v>0</v>
      </c>
      <c r="C28" s="295"/>
      <c r="D28" s="298"/>
      <c r="E28" s="264" t="s">
        <v>241</v>
      </c>
      <c r="F28" s="301"/>
      <c r="G28" s="865"/>
      <c r="H28" s="298"/>
      <c r="I28" s="264" t="s">
        <v>241</v>
      </c>
      <c r="J28" s="301"/>
      <c r="K28" s="868"/>
      <c r="L28" s="263">
        <f t="shared" si="1"/>
        <v>0</v>
      </c>
      <c r="M28" s="250"/>
    </row>
    <row r="29" spans="1:13" ht="12.75" customHeight="1">
      <c r="A29" s="250"/>
      <c r="B29" s="261">
        <f t="shared" si="0"/>
        <v>0</v>
      </c>
      <c r="C29" s="295"/>
      <c r="D29" s="298"/>
      <c r="E29" s="264" t="s">
        <v>241</v>
      </c>
      <c r="F29" s="301"/>
      <c r="G29" s="865"/>
      <c r="H29" s="298"/>
      <c r="I29" s="264" t="s">
        <v>241</v>
      </c>
      <c r="J29" s="301"/>
      <c r="K29" s="868"/>
      <c r="L29" s="263">
        <f t="shared" si="1"/>
        <v>0</v>
      </c>
      <c r="M29" s="250"/>
    </row>
    <row r="30" spans="1:13" ht="12.75" customHeight="1">
      <c r="A30" s="250"/>
      <c r="B30" s="261">
        <f t="shared" si="0"/>
        <v>0</v>
      </c>
      <c r="C30" s="295"/>
      <c r="D30" s="298"/>
      <c r="E30" s="264" t="s">
        <v>241</v>
      </c>
      <c r="F30" s="301"/>
      <c r="G30" s="865"/>
      <c r="H30" s="298"/>
      <c r="I30" s="264" t="s">
        <v>241</v>
      </c>
      <c r="J30" s="301"/>
      <c r="K30" s="868"/>
      <c r="L30" s="263">
        <f t="shared" si="1"/>
        <v>0</v>
      </c>
      <c r="M30" s="250"/>
    </row>
    <row r="31" spans="1:13" ht="12.75" customHeight="1">
      <c r="A31" s="250"/>
      <c r="B31" s="261">
        <f t="shared" si="0"/>
        <v>0</v>
      </c>
      <c r="C31" s="295"/>
      <c r="D31" s="298"/>
      <c r="E31" s="264" t="s">
        <v>241</v>
      </c>
      <c r="F31" s="301"/>
      <c r="G31" s="865"/>
      <c r="H31" s="298"/>
      <c r="I31" s="264" t="s">
        <v>241</v>
      </c>
      <c r="J31" s="301"/>
      <c r="K31" s="868"/>
      <c r="L31" s="263">
        <f t="shared" si="1"/>
        <v>0</v>
      </c>
      <c r="M31" s="250"/>
    </row>
    <row r="32" spans="1:13" ht="12.75" customHeight="1">
      <c r="A32" s="250"/>
      <c r="B32" s="261">
        <f t="shared" si="0"/>
        <v>0</v>
      </c>
      <c r="C32" s="295"/>
      <c r="D32" s="298"/>
      <c r="E32" s="264" t="s">
        <v>241</v>
      </c>
      <c r="F32" s="301"/>
      <c r="G32" s="865"/>
      <c r="H32" s="298"/>
      <c r="I32" s="264" t="s">
        <v>241</v>
      </c>
      <c r="J32" s="301"/>
      <c r="K32" s="868"/>
      <c r="L32" s="263">
        <f t="shared" si="1"/>
        <v>0</v>
      </c>
      <c r="M32" s="250"/>
    </row>
    <row r="33" spans="1:13" ht="12.75" customHeight="1">
      <c r="A33" s="250"/>
      <c r="B33" s="261">
        <f t="shared" si="0"/>
        <v>0</v>
      </c>
      <c r="C33" s="295"/>
      <c r="D33" s="298"/>
      <c r="E33" s="264" t="s">
        <v>241</v>
      </c>
      <c r="F33" s="301"/>
      <c r="G33" s="865"/>
      <c r="H33" s="298"/>
      <c r="I33" s="264" t="s">
        <v>241</v>
      </c>
      <c r="J33" s="301"/>
      <c r="K33" s="868"/>
      <c r="L33" s="263">
        <f t="shared" si="1"/>
        <v>0</v>
      </c>
      <c r="M33" s="250"/>
    </row>
    <row r="34" spans="1:13" ht="12.75" customHeight="1">
      <c r="A34" s="250"/>
      <c r="B34" s="261">
        <f t="shared" si="0"/>
        <v>0</v>
      </c>
      <c r="C34" s="295"/>
      <c r="D34" s="298"/>
      <c r="E34" s="264" t="s">
        <v>241</v>
      </c>
      <c r="F34" s="301"/>
      <c r="G34" s="865"/>
      <c r="H34" s="298"/>
      <c r="I34" s="264" t="s">
        <v>241</v>
      </c>
      <c r="J34" s="301"/>
      <c r="K34" s="868"/>
      <c r="L34" s="263">
        <f t="shared" si="1"/>
        <v>0</v>
      </c>
      <c r="M34" s="250"/>
    </row>
    <row r="35" spans="1:13" ht="12.75" customHeight="1" thickBot="1">
      <c r="A35" s="249" t="s">
        <v>19</v>
      </c>
      <c r="B35" s="261">
        <f t="shared" si="0"/>
        <v>0</v>
      </c>
      <c r="C35" s="296"/>
      <c r="D35" s="299"/>
      <c r="E35" s="265" t="s">
        <v>241</v>
      </c>
      <c r="F35" s="302"/>
      <c r="G35" s="866"/>
      <c r="H35" s="299"/>
      <c r="I35" s="265" t="s">
        <v>241</v>
      </c>
      <c r="J35" s="302"/>
      <c r="K35" s="869"/>
      <c r="L35" s="263">
        <f t="shared" si="1"/>
        <v>0</v>
      </c>
      <c r="M35" s="249" t="s">
        <v>11</v>
      </c>
    </row>
    <row r="36" spans="1:13" ht="2.25" customHeight="1" thickBot="1">
      <c r="A36" s="250"/>
      <c r="B36" s="266"/>
      <c r="C36" s="267"/>
      <c r="D36" s="266"/>
      <c r="E36" s="268"/>
      <c r="F36" s="269"/>
      <c r="G36" s="268"/>
      <c r="H36" s="269"/>
      <c r="I36" s="268"/>
      <c r="J36" s="269"/>
      <c r="K36" s="270"/>
      <c r="L36" s="271"/>
      <c r="M36" s="250"/>
    </row>
    <row r="37" spans="1:13" ht="12.75" customHeight="1" thickBot="1">
      <c r="A37" s="272">
        <f>SUM(B27:B35)</f>
        <v>0</v>
      </c>
      <c r="B37" s="246"/>
      <c r="C37" s="246" t="s">
        <v>242</v>
      </c>
      <c r="D37" s="246"/>
      <c r="E37" s="247"/>
      <c r="F37" s="246"/>
      <c r="G37" s="247"/>
      <c r="H37" s="246"/>
      <c r="I37" s="246" t="s">
        <v>242</v>
      </c>
      <c r="J37" s="246"/>
      <c r="K37" s="246"/>
      <c r="L37" s="246"/>
      <c r="M37" s="272">
        <f>SUM(L27:L35)</f>
        <v>0</v>
      </c>
    </row>
    <row r="38" spans="1:13" ht="12.75" customHeight="1" thickBot="1">
      <c r="A38" s="273" t="s">
        <v>243</v>
      </c>
      <c r="B38" s="246"/>
      <c r="C38" s="246"/>
      <c r="D38" s="246"/>
      <c r="E38" s="247"/>
      <c r="F38" s="246"/>
      <c r="G38" s="247"/>
      <c r="H38" s="246"/>
      <c r="I38" s="247"/>
      <c r="J38" s="246"/>
      <c r="K38" s="246"/>
      <c r="L38" s="246"/>
      <c r="M38" s="273" t="s">
        <v>243</v>
      </c>
    </row>
    <row r="39" spans="1:13" ht="9.75" customHeight="1">
      <c r="A39" s="250"/>
      <c r="B39" s="251" t="s">
        <v>233</v>
      </c>
      <c r="C39" s="850" t="s">
        <v>267</v>
      </c>
      <c r="D39" s="870"/>
      <c r="E39" s="871"/>
      <c r="F39" s="872"/>
      <c r="G39" s="858" t="s">
        <v>249</v>
      </c>
      <c r="H39" s="859"/>
      <c r="I39" s="860"/>
      <c r="J39" s="871"/>
      <c r="K39" s="872"/>
      <c r="L39" s="251" t="s">
        <v>233</v>
      </c>
      <c r="M39" s="250"/>
    </row>
    <row r="40" spans="1:13" ht="9.75" customHeight="1" thickBot="1">
      <c r="A40" s="250"/>
      <c r="B40" s="251" t="s">
        <v>19</v>
      </c>
      <c r="C40" s="851"/>
      <c r="D40" s="873"/>
      <c r="E40" s="874"/>
      <c r="F40" s="875"/>
      <c r="G40" s="861"/>
      <c r="H40" s="862"/>
      <c r="I40" s="863"/>
      <c r="J40" s="874"/>
      <c r="K40" s="875"/>
      <c r="L40" s="251" t="s">
        <v>11</v>
      </c>
      <c r="M40" s="250"/>
    </row>
    <row r="41" spans="1:13" ht="9.75" customHeight="1">
      <c r="A41" s="250"/>
      <c r="B41" s="252" t="s">
        <v>234</v>
      </c>
      <c r="C41" s="850"/>
      <c r="D41" s="850" t="s">
        <v>235</v>
      </c>
      <c r="E41" s="876"/>
      <c r="F41" s="876"/>
      <c r="G41" s="876"/>
      <c r="H41" s="876"/>
      <c r="I41" s="876"/>
      <c r="J41" s="876"/>
      <c r="K41" s="876"/>
      <c r="L41" s="252" t="s">
        <v>233</v>
      </c>
      <c r="M41" s="250"/>
    </row>
    <row r="42" spans="1:13" ht="9.75" customHeight="1">
      <c r="A42" s="250"/>
      <c r="B42" s="253" t="s">
        <v>236</v>
      </c>
      <c r="C42" s="877"/>
      <c r="D42" s="877"/>
      <c r="E42" s="877"/>
      <c r="F42" s="877"/>
      <c r="G42" s="877"/>
      <c r="H42" s="877"/>
      <c r="I42" s="877"/>
      <c r="J42" s="877"/>
      <c r="K42" s="877"/>
      <c r="L42" s="253" t="s">
        <v>237</v>
      </c>
      <c r="M42" s="250"/>
    </row>
    <row r="43" spans="1:13" ht="9.75" customHeight="1" thickBot="1">
      <c r="A43" s="250"/>
      <c r="B43" s="255" t="s">
        <v>238</v>
      </c>
      <c r="C43" s="878"/>
      <c r="D43" s="878"/>
      <c r="E43" s="878"/>
      <c r="F43" s="878"/>
      <c r="G43" s="878"/>
      <c r="H43" s="878"/>
      <c r="I43" s="878"/>
      <c r="J43" s="878"/>
      <c r="K43" s="878"/>
      <c r="L43" s="255" t="s">
        <v>239</v>
      </c>
      <c r="M43" s="250"/>
    </row>
    <row r="44" spans="1:13" ht="15" customHeight="1" thickBot="1">
      <c r="A44" s="250"/>
      <c r="B44" s="260" t="s">
        <v>240</v>
      </c>
      <c r="C44" s="254"/>
      <c r="D44" s="888" t="s">
        <v>268</v>
      </c>
      <c r="E44" s="889"/>
      <c r="F44" s="890"/>
      <c r="G44" s="258"/>
      <c r="H44" s="888" t="s">
        <v>269</v>
      </c>
      <c r="I44" s="889"/>
      <c r="J44" s="890"/>
      <c r="K44" s="259"/>
      <c r="L44" s="260" t="s">
        <v>240</v>
      </c>
      <c r="M44" s="250"/>
    </row>
    <row r="45" spans="1:13" ht="12.75" customHeight="1">
      <c r="A45" s="250"/>
      <c r="B45" s="261">
        <f aca="true" t="shared" si="2" ref="B45:B53">D45*F45</f>
        <v>0</v>
      </c>
      <c r="C45" s="303"/>
      <c r="D45" s="304"/>
      <c r="E45" s="264" t="s">
        <v>241</v>
      </c>
      <c r="F45" s="306"/>
      <c r="G45" s="274"/>
      <c r="H45" s="306"/>
      <c r="I45" s="264" t="s">
        <v>241</v>
      </c>
      <c r="J45" s="306"/>
      <c r="K45" s="274"/>
      <c r="L45" s="263">
        <f aca="true" t="shared" si="3" ref="L45:L53">(H45*J45)</f>
        <v>0</v>
      </c>
      <c r="M45" s="250"/>
    </row>
    <row r="46" spans="1:13" ht="12.75" customHeight="1">
      <c r="A46" s="250"/>
      <c r="B46" s="261">
        <f t="shared" si="2"/>
        <v>0</v>
      </c>
      <c r="C46" s="305"/>
      <c r="D46" s="304"/>
      <c r="E46" s="264" t="s">
        <v>241</v>
      </c>
      <c r="F46" s="306"/>
      <c r="G46" s="274"/>
      <c r="H46" s="306"/>
      <c r="I46" s="264" t="s">
        <v>241</v>
      </c>
      <c r="J46" s="306"/>
      <c r="K46" s="274"/>
      <c r="L46" s="263">
        <f t="shared" si="3"/>
        <v>0</v>
      </c>
      <c r="M46" s="250"/>
    </row>
    <row r="47" spans="1:13" ht="12.75" customHeight="1">
      <c r="A47" s="250"/>
      <c r="B47" s="261">
        <f t="shared" si="2"/>
        <v>0</v>
      </c>
      <c r="C47" s="305"/>
      <c r="D47" s="304"/>
      <c r="E47" s="264" t="s">
        <v>241</v>
      </c>
      <c r="F47" s="306"/>
      <c r="G47" s="275"/>
      <c r="H47" s="306"/>
      <c r="I47" s="264" t="s">
        <v>241</v>
      </c>
      <c r="J47" s="306"/>
      <c r="K47" s="276"/>
      <c r="L47" s="263">
        <f t="shared" si="3"/>
        <v>0</v>
      </c>
      <c r="M47" s="250"/>
    </row>
    <row r="48" spans="1:13" ht="12.75" customHeight="1">
      <c r="A48" s="250"/>
      <c r="B48" s="261">
        <f t="shared" si="2"/>
        <v>0</v>
      </c>
      <c r="C48" s="305"/>
      <c r="D48" s="304"/>
      <c r="E48" s="264" t="s">
        <v>241</v>
      </c>
      <c r="F48" s="306"/>
      <c r="G48" s="274"/>
      <c r="H48" s="306"/>
      <c r="I48" s="264" t="s">
        <v>241</v>
      </c>
      <c r="J48" s="306"/>
      <c r="K48" s="276"/>
      <c r="L48" s="263">
        <f t="shared" si="3"/>
        <v>0</v>
      </c>
      <c r="M48" s="250"/>
    </row>
    <row r="49" spans="1:13" ht="12.75" customHeight="1">
      <c r="A49" s="250"/>
      <c r="B49" s="261">
        <f t="shared" si="2"/>
        <v>0</v>
      </c>
      <c r="C49" s="305"/>
      <c r="D49" s="304"/>
      <c r="E49" s="264" t="s">
        <v>241</v>
      </c>
      <c r="F49" s="306"/>
      <c r="G49" s="275"/>
      <c r="H49" s="124"/>
      <c r="I49" s="264" t="s">
        <v>241</v>
      </c>
      <c r="J49" s="306"/>
      <c r="K49" s="276"/>
      <c r="L49" s="263">
        <f t="shared" si="3"/>
        <v>0</v>
      </c>
      <c r="M49" s="250"/>
    </row>
    <row r="50" spans="1:13" ht="12.75" customHeight="1">
      <c r="A50" s="250"/>
      <c r="B50" s="261">
        <f t="shared" si="2"/>
        <v>0</v>
      </c>
      <c r="C50" s="305"/>
      <c r="D50" s="304"/>
      <c r="E50" s="264" t="s">
        <v>241</v>
      </c>
      <c r="F50" s="306"/>
      <c r="G50" s="274"/>
      <c r="H50" s="306"/>
      <c r="I50" s="264" t="s">
        <v>241</v>
      </c>
      <c r="J50" s="306"/>
      <c r="K50" s="276"/>
      <c r="L50" s="263">
        <f t="shared" si="3"/>
        <v>0</v>
      </c>
      <c r="M50" s="250"/>
    </row>
    <row r="51" spans="1:13" ht="12.75" customHeight="1">
      <c r="A51" s="250"/>
      <c r="B51" s="261">
        <f t="shared" si="2"/>
        <v>0</v>
      </c>
      <c r="C51" s="305"/>
      <c r="D51" s="304"/>
      <c r="E51" s="264" t="s">
        <v>241</v>
      </c>
      <c r="F51" s="306"/>
      <c r="G51" s="274"/>
      <c r="H51" s="306"/>
      <c r="I51" s="264" t="s">
        <v>241</v>
      </c>
      <c r="J51" s="306"/>
      <c r="K51" s="274"/>
      <c r="L51" s="263">
        <f t="shared" si="3"/>
        <v>0</v>
      </c>
      <c r="M51" s="250"/>
    </row>
    <row r="52" spans="1:13" ht="12.75" customHeight="1">
      <c r="A52" s="250"/>
      <c r="B52" s="261">
        <f t="shared" si="2"/>
        <v>0</v>
      </c>
      <c r="C52" s="305"/>
      <c r="D52" s="304"/>
      <c r="E52" s="264" t="s">
        <v>241</v>
      </c>
      <c r="F52" s="306"/>
      <c r="G52" s="275"/>
      <c r="H52" s="306"/>
      <c r="I52" s="264" t="s">
        <v>241</v>
      </c>
      <c r="J52" s="306"/>
      <c r="K52" s="276"/>
      <c r="L52" s="263">
        <f t="shared" si="3"/>
        <v>0</v>
      </c>
      <c r="M52" s="250"/>
    </row>
    <row r="53" spans="1:13" ht="12.75" customHeight="1">
      <c r="A53" s="249" t="s">
        <v>19</v>
      </c>
      <c r="B53" s="261">
        <f t="shared" si="2"/>
        <v>0</v>
      </c>
      <c r="C53" s="305"/>
      <c r="D53" s="304"/>
      <c r="E53" s="264" t="s">
        <v>241</v>
      </c>
      <c r="F53" s="306"/>
      <c r="G53" s="274"/>
      <c r="H53" s="306"/>
      <c r="I53" s="264" t="s">
        <v>241</v>
      </c>
      <c r="J53" s="306"/>
      <c r="K53" s="276"/>
      <c r="L53" s="263">
        <f t="shared" si="3"/>
        <v>0</v>
      </c>
      <c r="M53" s="249" t="s">
        <v>11</v>
      </c>
    </row>
    <row r="54" spans="1:13" ht="2.25" customHeight="1" thickBot="1">
      <c r="A54" s="250"/>
      <c r="B54" s="277"/>
      <c r="C54" s="267"/>
      <c r="D54" s="269"/>
      <c r="E54" s="268"/>
      <c r="F54" s="278"/>
      <c r="G54" s="268"/>
      <c r="H54" s="269"/>
      <c r="I54" s="268"/>
      <c r="J54" s="269"/>
      <c r="K54" s="270"/>
      <c r="L54" s="271"/>
      <c r="M54" s="250"/>
    </row>
    <row r="55" spans="1:13" ht="12.75" customHeight="1" thickBot="1">
      <c r="A55" s="272">
        <f>SUM(B45:B53)</f>
        <v>0</v>
      </c>
      <c r="B55" s="246"/>
      <c r="C55" s="246" t="s">
        <v>242</v>
      </c>
      <c r="D55" s="246"/>
      <c r="E55" s="247"/>
      <c r="F55" s="246"/>
      <c r="G55" s="247"/>
      <c r="H55" s="246"/>
      <c r="I55" s="246" t="s">
        <v>242</v>
      </c>
      <c r="J55" s="246"/>
      <c r="K55" s="246"/>
      <c r="L55" s="246"/>
      <c r="M55" s="272">
        <f>SUM(L45:L53)</f>
        <v>0</v>
      </c>
    </row>
    <row r="56" spans="1:13" ht="12.75" customHeight="1">
      <c r="A56" s="250"/>
      <c r="B56" s="246"/>
      <c r="C56" s="246"/>
      <c r="D56" s="246"/>
      <c r="E56" s="247"/>
      <c r="F56" s="246"/>
      <c r="G56" s="247"/>
      <c r="H56" s="246"/>
      <c r="I56" s="247"/>
      <c r="J56" s="246"/>
      <c r="K56" s="246"/>
      <c r="L56" s="246"/>
      <c r="M56" s="250"/>
    </row>
    <row r="57" spans="1:13" ht="12.75" customHeight="1">
      <c r="A57" s="250"/>
      <c r="B57" s="246"/>
      <c r="C57" s="246"/>
      <c r="D57" s="246"/>
      <c r="E57" s="247"/>
      <c r="F57" s="246"/>
      <c r="G57" s="247"/>
      <c r="H57" s="246"/>
      <c r="I57" s="247"/>
      <c r="J57" s="246"/>
      <c r="K57" s="246"/>
      <c r="L57" s="246"/>
      <c r="M57" s="250"/>
    </row>
    <row r="58" spans="1:13" ht="12.75" customHeight="1" thickBot="1">
      <c r="A58" s="249" t="s">
        <v>19</v>
      </c>
      <c r="B58" s="246"/>
      <c r="C58" s="246"/>
      <c r="D58" s="246"/>
      <c r="E58" s="247"/>
      <c r="F58" s="246"/>
      <c r="G58" s="247"/>
      <c r="H58" s="246"/>
      <c r="I58" s="247"/>
      <c r="J58" s="246"/>
      <c r="K58" s="246"/>
      <c r="L58" s="246"/>
      <c r="M58" s="249" t="s">
        <v>11</v>
      </c>
    </row>
    <row r="59" spans="1:13" ht="12.75" customHeight="1" thickBot="1">
      <c r="A59" s="279">
        <f>SUM(A37+A55)</f>
        <v>0</v>
      </c>
      <c r="B59" s="246"/>
      <c r="C59" s="887" t="s">
        <v>244</v>
      </c>
      <c r="D59" s="887"/>
      <c r="E59" s="887"/>
      <c r="F59" s="887"/>
      <c r="G59" s="887"/>
      <c r="H59" s="887"/>
      <c r="I59" s="887"/>
      <c r="J59" s="887"/>
      <c r="K59" s="887"/>
      <c r="L59" s="246"/>
      <c r="M59" s="279">
        <f>M37+M55</f>
        <v>0</v>
      </c>
    </row>
    <row r="60" spans="1:13" ht="12.75" customHeight="1">
      <c r="A60" s="250"/>
      <c r="B60" s="246"/>
      <c r="C60" s="246"/>
      <c r="D60" s="246"/>
      <c r="E60" s="247"/>
      <c r="F60" s="246"/>
      <c r="G60" s="247"/>
      <c r="H60" s="246"/>
      <c r="I60" s="247"/>
      <c r="J60" s="246"/>
      <c r="K60" s="246"/>
      <c r="L60" s="246"/>
      <c r="M60" s="250"/>
    </row>
    <row r="61" spans="1:13" ht="12.75" customHeight="1">
      <c r="A61" s="250"/>
      <c r="B61" s="246"/>
      <c r="C61" s="246"/>
      <c r="D61" s="246"/>
      <c r="E61" s="247"/>
      <c r="F61" s="246"/>
      <c r="G61" s="247"/>
      <c r="H61" s="246"/>
      <c r="I61" s="247"/>
      <c r="J61" s="246"/>
      <c r="K61" s="246"/>
      <c r="L61" s="246"/>
      <c r="M61" s="250"/>
    </row>
    <row r="62" spans="1:13" ht="12.75" customHeight="1" thickBot="1">
      <c r="A62" s="250"/>
      <c r="B62" s="246"/>
      <c r="C62" s="246"/>
      <c r="D62" s="246"/>
      <c r="E62" s="247"/>
      <c r="F62" s="246"/>
      <c r="G62" s="247"/>
      <c r="H62" s="246"/>
      <c r="I62" s="247"/>
      <c r="J62" s="246"/>
      <c r="K62" s="246"/>
      <c r="L62" s="246"/>
      <c r="M62" s="250"/>
    </row>
    <row r="63" spans="1:13" ht="12.75" customHeight="1" thickBot="1">
      <c r="A63" s="279">
        <f>A59</f>
        <v>0</v>
      </c>
      <c r="B63" s="246"/>
      <c r="C63" s="887" t="s">
        <v>245</v>
      </c>
      <c r="D63" s="887"/>
      <c r="E63" s="887"/>
      <c r="F63" s="887"/>
      <c r="G63" s="887"/>
      <c r="H63" s="887"/>
      <c r="I63" s="887"/>
      <c r="J63" s="887"/>
      <c r="K63" s="887"/>
      <c r="L63" s="246"/>
      <c r="M63" s="279">
        <f>M59</f>
        <v>0</v>
      </c>
    </row>
    <row r="64" spans="1:13" ht="12.75" customHeight="1" thickBot="1">
      <c r="A64" s="281" t="s">
        <v>243</v>
      </c>
      <c r="B64" s="246"/>
      <c r="C64" s="246"/>
      <c r="D64" s="246"/>
      <c r="E64" s="247"/>
      <c r="F64" s="246"/>
      <c r="G64" s="247"/>
      <c r="H64" s="246"/>
      <c r="I64" s="247"/>
      <c r="J64" s="246"/>
      <c r="K64" s="246"/>
      <c r="L64" s="246"/>
      <c r="M64" s="281" t="s">
        <v>243</v>
      </c>
    </row>
    <row r="65" spans="1:13" ht="9.75" customHeight="1">
      <c r="A65" s="246"/>
      <c r="B65" s="251" t="s">
        <v>233</v>
      </c>
      <c r="C65" s="850" t="s">
        <v>267</v>
      </c>
      <c r="D65" s="852"/>
      <c r="E65" s="853"/>
      <c r="F65" s="854"/>
      <c r="G65" s="858" t="s">
        <v>249</v>
      </c>
      <c r="H65" s="859"/>
      <c r="I65" s="860"/>
      <c r="J65" s="853"/>
      <c r="K65" s="854"/>
      <c r="L65" s="251" t="s">
        <v>233</v>
      </c>
      <c r="M65" s="246"/>
    </row>
    <row r="66" spans="1:13" ht="9.75" customHeight="1" thickBot="1">
      <c r="A66" s="246"/>
      <c r="B66" s="251" t="s">
        <v>19</v>
      </c>
      <c r="C66" s="851"/>
      <c r="D66" s="855"/>
      <c r="E66" s="856"/>
      <c r="F66" s="857"/>
      <c r="G66" s="861"/>
      <c r="H66" s="862"/>
      <c r="I66" s="863"/>
      <c r="J66" s="856"/>
      <c r="K66" s="857"/>
      <c r="L66" s="251" t="s">
        <v>11</v>
      </c>
      <c r="M66" s="250"/>
    </row>
    <row r="67" spans="1:13" ht="9.75" customHeight="1">
      <c r="A67" s="250"/>
      <c r="B67" s="252" t="s">
        <v>234</v>
      </c>
      <c r="C67" s="850" t="s">
        <v>86</v>
      </c>
      <c r="D67" s="850" t="s">
        <v>235</v>
      </c>
      <c r="E67" s="876"/>
      <c r="F67" s="876"/>
      <c r="G67" s="876"/>
      <c r="H67" s="876"/>
      <c r="I67" s="876"/>
      <c r="J67" s="876"/>
      <c r="K67" s="876"/>
      <c r="L67" s="252" t="s">
        <v>233</v>
      </c>
      <c r="M67" s="250"/>
    </row>
    <row r="68" spans="1:13" ht="9.75" customHeight="1">
      <c r="A68" s="250"/>
      <c r="B68" s="253" t="s">
        <v>236</v>
      </c>
      <c r="C68" s="877"/>
      <c r="D68" s="877"/>
      <c r="E68" s="877"/>
      <c r="F68" s="877"/>
      <c r="G68" s="877"/>
      <c r="H68" s="877"/>
      <c r="I68" s="877"/>
      <c r="J68" s="877"/>
      <c r="K68" s="877"/>
      <c r="L68" s="253" t="s">
        <v>237</v>
      </c>
      <c r="M68" s="250"/>
    </row>
    <row r="69" spans="1:13" ht="9.75" customHeight="1" thickBot="1">
      <c r="A69" s="250"/>
      <c r="B69" s="255" t="s">
        <v>238</v>
      </c>
      <c r="C69" s="878"/>
      <c r="D69" s="878"/>
      <c r="E69" s="878"/>
      <c r="F69" s="878"/>
      <c r="G69" s="878"/>
      <c r="H69" s="878"/>
      <c r="I69" s="878"/>
      <c r="J69" s="878"/>
      <c r="K69" s="878"/>
      <c r="L69" s="255" t="s">
        <v>239</v>
      </c>
      <c r="M69" s="250"/>
    </row>
    <row r="70" spans="1:13" ht="15" customHeight="1" thickBot="1">
      <c r="A70" s="250"/>
      <c r="B70" s="260" t="s">
        <v>240</v>
      </c>
      <c r="C70" s="282"/>
      <c r="D70" s="888" t="s">
        <v>268</v>
      </c>
      <c r="E70" s="889"/>
      <c r="F70" s="890"/>
      <c r="G70" s="258"/>
      <c r="H70" s="888" t="s">
        <v>269</v>
      </c>
      <c r="I70" s="889"/>
      <c r="J70" s="890"/>
      <c r="K70" s="259"/>
      <c r="L70" s="260" t="s">
        <v>240</v>
      </c>
      <c r="M70" s="250"/>
    </row>
    <row r="71" spans="1:13" ht="12.75" customHeight="1">
      <c r="A71" s="250"/>
      <c r="B71" s="261">
        <f aca="true" t="shared" si="4" ref="B71:B79">D71*F71</f>
        <v>0</v>
      </c>
      <c r="C71" s="307"/>
      <c r="D71" s="306"/>
      <c r="E71" s="264" t="s">
        <v>241</v>
      </c>
      <c r="F71" s="306"/>
      <c r="G71" s="274"/>
      <c r="H71" s="306"/>
      <c r="I71" s="264" t="s">
        <v>241</v>
      </c>
      <c r="J71" s="306"/>
      <c r="K71" s="274"/>
      <c r="L71" s="263">
        <f aca="true" t="shared" si="5" ref="L71:L79">(H71*J71)</f>
        <v>0</v>
      </c>
      <c r="M71" s="250"/>
    </row>
    <row r="72" spans="1:13" ht="12.75" customHeight="1">
      <c r="A72" s="250"/>
      <c r="B72" s="261">
        <f t="shared" si="4"/>
        <v>0</v>
      </c>
      <c r="C72" s="307"/>
      <c r="D72" s="306"/>
      <c r="E72" s="264" t="s">
        <v>241</v>
      </c>
      <c r="F72" s="306"/>
      <c r="G72" s="275"/>
      <c r="H72" s="306"/>
      <c r="I72" s="264" t="s">
        <v>241</v>
      </c>
      <c r="J72" s="306"/>
      <c r="K72" s="274"/>
      <c r="L72" s="263">
        <f t="shared" si="5"/>
        <v>0</v>
      </c>
      <c r="M72" s="250"/>
    </row>
    <row r="73" spans="1:13" ht="12.75" customHeight="1">
      <c r="A73" s="250"/>
      <c r="B73" s="261">
        <f t="shared" si="4"/>
        <v>0</v>
      </c>
      <c r="C73" s="307"/>
      <c r="D73" s="306"/>
      <c r="E73" s="264" t="s">
        <v>241</v>
      </c>
      <c r="F73" s="306"/>
      <c r="G73" s="275"/>
      <c r="H73" s="306"/>
      <c r="I73" s="264" t="s">
        <v>241</v>
      </c>
      <c r="J73" s="306"/>
      <c r="K73" s="276"/>
      <c r="L73" s="263">
        <f t="shared" si="5"/>
        <v>0</v>
      </c>
      <c r="M73" s="250"/>
    </row>
    <row r="74" spans="1:13" ht="12.75" customHeight="1">
      <c r="A74" s="250"/>
      <c r="B74" s="261">
        <f t="shared" si="4"/>
        <v>0</v>
      </c>
      <c r="C74" s="307"/>
      <c r="D74" s="306"/>
      <c r="E74" s="264" t="s">
        <v>241</v>
      </c>
      <c r="F74" s="306"/>
      <c r="G74" s="274"/>
      <c r="H74" s="306"/>
      <c r="I74" s="264" t="s">
        <v>241</v>
      </c>
      <c r="J74" s="306"/>
      <c r="K74" s="276"/>
      <c r="L74" s="263">
        <f t="shared" si="5"/>
        <v>0</v>
      </c>
      <c r="M74" s="250"/>
    </row>
    <row r="75" spans="1:13" ht="12.75" customHeight="1">
      <c r="A75" s="250"/>
      <c r="B75" s="261">
        <f t="shared" si="4"/>
        <v>0</v>
      </c>
      <c r="C75" s="307"/>
      <c r="D75" s="306"/>
      <c r="E75" s="264" t="s">
        <v>241</v>
      </c>
      <c r="F75" s="306"/>
      <c r="G75" s="274"/>
      <c r="H75" s="306"/>
      <c r="I75" s="264" t="s">
        <v>241</v>
      </c>
      <c r="J75" s="306"/>
      <c r="K75" s="276"/>
      <c r="L75" s="263">
        <f t="shared" si="5"/>
        <v>0</v>
      </c>
      <c r="M75" s="250"/>
    </row>
    <row r="76" spans="1:13" ht="12.75" customHeight="1">
      <c r="A76" s="250"/>
      <c r="B76" s="261">
        <f t="shared" si="4"/>
        <v>0</v>
      </c>
      <c r="C76" s="307"/>
      <c r="D76" s="306"/>
      <c r="E76" s="264" t="s">
        <v>241</v>
      </c>
      <c r="F76" s="306"/>
      <c r="G76" s="275"/>
      <c r="H76" s="306"/>
      <c r="I76" s="264" t="s">
        <v>241</v>
      </c>
      <c r="J76" s="306"/>
      <c r="K76" s="276"/>
      <c r="L76" s="263">
        <f t="shared" si="5"/>
        <v>0</v>
      </c>
      <c r="M76" s="250"/>
    </row>
    <row r="77" spans="1:13" ht="12.75" customHeight="1">
      <c r="A77" s="250"/>
      <c r="B77" s="261">
        <f t="shared" si="4"/>
        <v>0</v>
      </c>
      <c r="C77" s="307"/>
      <c r="D77" s="306"/>
      <c r="E77" s="264" t="s">
        <v>241</v>
      </c>
      <c r="F77" s="306"/>
      <c r="G77" s="274"/>
      <c r="H77" s="306"/>
      <c r="I77" s="264" t="s">
        <v>241</v>
      </c>
      <c r="J77" s="306"/>
      <c r="K77" s="274"/>
      <c r="L77" s="263">
        <f t="shared" si="5"/>
        <v>0</v>
      </c>
      <c r="M77" s="250"/>
    </row>
    <row r="78" spans="1:13" ht="12.75" customHeight="1">
      <c r="A78" s="250"/>
      <c r="B78" s="261">
        <f t="shared" si="4"/>
        <v>0</v>
      </c>
      <c r="C78" s="307"/>
      <c r="D78" s="306"/>
      <c r="E78" s="264" t="s">
        <v>241</v>
      </c>
      <c r="F78" s="306"/>
      <c r="G78" s="275"/>
      <c r="H78" s="306"/>
      <c r="I78" s="264" t="s">
        <v>241</v>
      </c>
      <c r="J78" s="306"/>
      <c r="K78" s="276"/>
      <c r="L78" s="263">
        <f t="shared" si="5"/>
        <v>0</v>
      </c>
      <c r="M78" s="250"/>
    </row>
    <row r="79" spans="1:13" ht="12.75" customHeight="1">
      <c r="A79" s="249" t="s">
        <v>19</v>
      </c>
      <c r="B79" s="261">
        <f t="shared" si="4"/>
        <v>0</v>
      </c>
      <c r="C79" s="307"/>
      <c r="D79" s="306"/>
      <c r="E79" s="264" t="s">
        <v>241</v>
      </c>
      <c r="F79" s="306"/>
      <c r="G79" s="274"/>
      <c r="H79" s="306"/>
      <c r="I79" s="264" t="s">
        <v>241</v>
      </c>
      <c r="J79" s="306"/>
      <c r="K79" s="276"/>
      <c r="L79" s="263">
        <f t="shared" si="5"/>
        <v>0</v>
      </c>
      <c r="M79" s="249" t="s">
        <v>11</v>
      </c>
    </row>
    <row r="80" spans="1:13" ht="2.25" customHeight="1" thickBot="1">
      <c r="A80" s="250"/>
      <c r="B80" s="277"/>
      <c r="C80" s="283"/>
      <c r="D80" s="266"/>
      <c r="E80" s="268"/>
      <c r="F80" s="269"/>
      <c r="G80" s="268"/>
      <c r="H80" s="269"/>
      <c r="I80" s="268"/>
      <c r="J80" s="269"/>
      <c r="K80" s="270"/>
      <c r="L80" s="271"/>
      <c r="M80" s="250"/>
    </row>
    <row r="81" spans="1:13" ht="12.75" customHeight="1" thickBot="1">
      <c r="A81" s="272">
        <f>SUM(B71:B79)</f>
        <v>0</v>
      </c>
      <c r="B81" s="246"/>
      <c r="C81" s="246" t="s">
        <v>242</v>
      </c>
      <c r="D81" s="246"/>
      <c r="E81" s="247"/>
      <c r="F81" s="246"/>
      <c r="G81" s="247"/>
      <c r="H81" s="246"/>
      <c r="I81" s="246" t="s">
        <v>242</v>
      </c>
      <c r="J81" s="246"/>
      <c r="K81" s="246"/>
      <c r="L81" s="246"/>
      <c r="M81" s="272">
        <f>SUM(L71:L79)</f>
        <v>0</v>
      </c>
    </row>
    <row r="82" spans="1:13" ht="12.75" customHeight="1" thickBot="1">
      <c r="A82" s="273" t="s">
        <v>243</v>
      </c>
      <c r="B82" s="246"/>
      <c r="C82" s="246"/>
      <c r="D82" s="246"/>
      <c r="E82" s="247"/>
      <c r="F82" s="246"/>
      <c r="G82" s="247"/>
      <c r="H82" s="246"/>
      <c r="I82" s="247"/>
      <c r="J82" s="246"/>
      <c r="K82" s="246"/>
      <c r="L82" s="246"/>
      <c r="M82" s="273" t="s">
        <v>243</v>
      </c>
    </row>
    <row r="83" spans="1:13" ht="9.75" customHeight="1">
      <c r="A83" s="250"/>
      <c r="B83" s="251" t="s">
        <v>233</v>
      </c>
      <c r="C83" s="850" t="s">
        <v>267</v>
      </c>
      <c r="D83" s="852"/>
      <c r="E83" s="853"/>
      <c r="F83" s="854"/>
      <c r="G83" s="858" t="s">
        <v>249</v>
      </c>
      <c r="H83" s="859"/>
      <c r="I83" s="860"/>
      <c r="J83" s="853"/>
      <c r="K83" s="854"/>
      <c r="L83" s="251" t="s">
        <v>233</v>
      </c>
      <c r="M83" s="250"/>
    </row>
    <row r="84" spans="1:13" ht="9.75" customHeight="1" thickBot="1">
      <c r="A84" s="250"/>
      <c r="B84" s="251" t="s">
        <v>19</v>
      </c>
      <c r="C84" s="851"/>
      <c r="D84" s="855"/>
      <c r="E84" s="856"/>
      <c r="F84" s="857"/>
      <c r="G84" s="861"/>
      <c r="H84" s="862"/>
      <c r="I84" s="863"/>
      <c r="J84" s="856"/>
      <c r="K84" s="857"/>
      <c r="L84" s="251" t="s">
        <v>11</v>
      </c>
      <c r="M84" s="250"/>
    </row>
    <row r="85" spans="1:13" ht="9.75" customHeight="1">
      <c r="A85" s="250"/>
      <c r="B85" s="252" t="s">
        <v>234</v>
      </c>
      <c r="C85" s="850" t="s">
        <v>86</v>
      </c>
      <c r="D85" s="850" t="s">
        <v>235</v>
      </c>
      <c r="E85" s="876"/>
      <c r="F85" s="876"/>
      <c r="G85" s="876"/>
      <c r="H85" s="876"/>
      <c r="I85" s="876"/>
      <c r="J85" s="876"/>
      <c r="K85" s="876"/>
      <c r="L85" s="252" t="s">
        <v>233</v>
      </c>
      <c r="M85" s="250"/>
    </row>
    <row r="86" spans="1:13" ht="9.75" customHeight="1">
      <c r="A86" s="250"/>
      <c r="B86" s="253" t="s">
        <v>236</v>
      </c>
      <c r="C86" s="877"/>
      <c r="D86" s="877"/>
      <c r="E86" s="877"/>
      <c r="F86" s="877"/>
      <c r="G86" s="877"/>
      <c r="H86" s="877"/>
      <c r="I86" s="877"/>
      <c r="J86" s="877"/>
      <c r="K86" s="877"/>
      <c r="L86" s="253" t="s">
        <v>237</v>
      </c>
      <c r="M86" s="250"/>
    </row>
    <row r="87" spans="1:13" ht="9.75" customHeight="1" thickBot="1">
      <c r="A87" s="250"/>
      <c r="B87" s="255" t="s">
        <v>238</v>
      </c>
      <c r="C87" s="878"/>
      <c r="D87" s="877"/>
      <c r="E87" s="877"/>
      <c r="F87" s="877"/>
      <c r="G87" s="877"/>
      <c r="H87" s="877"/>
      <c r="I87" s="877"/>
      <c r="J87" s="877"/>
      <c r="K87" s="877"/>
      <c r="L87" s="255" t="s">
        <v>239</v>
      </c>
      <c r="M87" s="250"/>
    </row>
    <row r="88" spans="1:13" ht="15" customHeight="1" thickBot="1">
      <c r="A88" s="250"/>
      <c r="B88" s="260" t="s">
        <v>240</v>
      </c>
      <c r="C88" s="284"/>
      <c r="D88" s="888" t="s">
        <v>268</v>
      </c>
      <c r="E88" s="889"/>
      <c r="F88" s="890"/>
      <c r="G88" s="258"/>
      <c r="H88" s="888" t="s">
        <v>269</v>
      </c>
      <c r="I88" s="889"/>
      <c r="J88" s="890"/>
      <c r="K88" s="259"/>
      <c r="L88" s="285" t="s">
        <v>240</v>
      </c>
      <c r="M88" s="250"/>
    </row>
    <row r="89" spans="1:13" ht="12.75" customHeight="1">
      <c r="A89" s="250"/>
      <c r="B89" s="261">
        <f aca="true" t="shared" si="6" ref="B89:B97">D89*F89</f>
        <v>0</v>
      </c>
      <c r="C89" s="307"/>
      <c r="D89" s="306"/>
      <c r="E89" s="264" t="s">
        <v>241</v>
      </c>
      <c r="F89" s="306"/>
      <c r="G89" s="274"/>
      <c r="H89" s="306"/>
      <c r="I89" s="264" t="s">
        <v>241</v>
      </c>
      <c r="J89" s="306"/>
      <c r="K89" s="286"/>
      <c r="L89" s="263">
        <f aca="true" t="shared" si="7" ref="L89:L97">(H89*J89)</f>
        <v>0</v>
      </c>
      <c r="M89" s="250"/>
    </row>
    <row r="90" spans="1:13" ht="12.75" customHeight="1">
      <c r="A90" s="250"/>
      <c r="B90" s="261">
        <f t="shared" si="6"/>
        <v>0</v>
      </c>
      <c r="C90" s="307"/>
      <c r="D90" s="306"/>
      <c r="E90" s="264" t="s">
        <v>241</v>
      </c>
      <c r="F90" s="306"/>
      <c r="G90" s="274"/>
      <c r="H90" s="306"/>
      <c r="I90" s="264" t="s">
        <v>241</v>
      </c>
      <c r="J90" s="306"/>
      <c r="K90" s="276"/>
      <c r="L90" s="263">
        <f t="shared" si="7"/>
        <v>0</v>
      </c>
      <c r="M90" s="250"/>
    </row>
    <row r="91" spans="1:13" ht="12.75" customHeight="1">
      <c r="A91" s="250"/>
      <c r="B91" s="261">
        <f t="shared" si="6"/>
        <v>0</v>
      </c>
      <c r="C91" s="307"/>
      <c r="D91" s="306"/>
      <c r="E91" s="264" t="s">
        <v>241</v>
      </c>
      <c r="F91" s="306"/>
      <c r="G91" s="275"/>
      <c r="H91" s="124"/>
      <c r="I91" s="264" t="s">
        <v>241</v>
      </c>
      <c r="J91" s="306"/>
      <c r="K91" s="276"/>
      <c r="L91" s="263">
        <f t="shared" si="7"/>
        <v>0</v>
      </c>
      <c r="M91" s="250"/>
    </row>
    <row r="92" spans="1:13" ht="12.75" customHeight="1">
      <c r="A92" s="250"/>
      <c r="B92" s="261">
        <f t="shared" si="6"/>
        <v>0</v>
      </c>
      <c r="C92" s="307"/>
      <c r="D92" s="306"/>
      <c r="E92" s="264" t="s">
        <v>241</v>
      </c>
      <c r="F92" s="306"/>
      <c r="G92" s="275"/>
      <c r="H92" s="306"/>
      <c r="I92" s="264" t="s">
        <v>241</v>
      </c>
      <c r="J92" s="124"/>
      <c r="K92" s="274"/>
      <c r="L92" s="263">
        <f t="shared" si="7"/>
        <v>0</v>
      </c>
      <c r="M92" s="250"/>
    </row>
    <row r="93" spans="1:13" ht="12.75" customHeight="1">
      <c r="A93" s="250"/>
      <c r="B93" s="261">
        <f t="shared" si="6"/>
        <v>0</v>
      </c>
      <c r="C93" s="307"/>
      <c r="D93" s="306"/>
      <c r="E93" s="264" t="s">
        <v>241</v>
      </c>
      <c r="F93" s="306"/>
      <c r="G93" s="275"/>
      <c r="H93" s="306"/>
      <c r="I93" s="264" t="s">
        <v>241</v>
      </c>
      <c r="J93" s="306"/>
      <c r="K93" s="276"/>
      <c r="L93" s="263">
        <f t="shared" si="7"/>
        <v>0</v>
      </c>
      <c r="M93" s="250"/>
    </row>
    <row r="94" spans="1:13" ht="12.75" customHeight="1">
      <c r="A94" s="250"/>
      <c r="B94" s="261">
        <f t="shared" si="6"/>
        <v>0</v>
      </c>
      <c r="C94" s="307"/>
      <c r="D94" s="306"/>
      <c r="E94" s="264" t="s">
        <v>241</v>
      </c>
      <c r="F94" s="306"/>
      <c r="G94" s="274"/>
      <c r="H94" s="306"/>
      <c r="I94" s="264" t="s">
        <v>241</v>
      </c>
      <c r="J94" s="306"/>
      <c r="K94" s="276"/>
      <c r="L94" s="263">
        <f t="shared" si="7"/>
        <v>0</v>
      </c>
      <c r="M94" s="250"/>
    </row>
    <row r="95" spans="1:13" ht="12.75" customHeight="1">
      <c r="A95" s="250"/>
      <c r="B95" s="261">
        <f t="shared" si="6"/>
        <v>0</v>
      </c>
      <c r="C95" s="307"/>
      <c r="D95" s="306"/>
      <c r="E95" s="264" t="s">
        <v>241</v>
      </c>
      <c r="F95" s="306"/>
      <c r="G95" s="274"/>
      <c r="H95" s="306"/>
      <c r="I95" s="264" t="s">
        <v>241</v>
      </c>
      <c r="J95" s="306"/>
      <c r="K95" s="274"/>
      <c r="L95" s="263">
        <f t="shared" si="7"/>
        <v>0</v>
      </c>
      <c r="M95" s="250"/>
    </row>
    <row r="96" spans="1:13" ht="12.75" customHeight="1">
      <c r="A96" s="250"/>
      <c r="B96" s="261">
        <f t="shared" si="6"/>
        <v>0</v>
      </c>
      <c r="C96" s="307"/>
      <c r="D96" s="306"/>
      <c r="E96" s="264" t="s">
        <v>241</v>
      </c>
      <c r="F96" s="306"/>
      <c r="G96" s="274"/>
      <c r="H96" s="306"/>
      <c r="I96" s="264" t="s">
        <v>241</v>
      </c>
      <c r="J96" s="306"/>
      <c r="K96" s="276"/>
      <c r="L96" s="263">
        <f t="shared" si="7"/>
        <v>0</v>
      </c>
      <c r="M96" s="250"/>
    </row>
    <row r="97" spans="1:13" ht="12.75" customHeight="1">
      <c r="A97" s="249" t="s">
        <v>19</v>
      </c>
      <c r="B97" s="261">
        <f t="shared" si="6"/>
        <v>0</v>
      </c>
      <c r="C97" s="307"/>
      <c r="D97" s="306"/>
      <c r="E97" s="264" t="s">
        <v>241</v>
      </c>
      <c r="F97" s="306"/>
      <c r="G97" s="274"/>
      <c r="H97" s="306"/>
      <c r="I97" s="264" t="s">
        <v>241</v>
      </c>
      <c r="J97" s="306"/>
      <c r="K97" s="276"/>
      <c r="L97" s="263">
        <f t="shared" si="7"/>
        <v>0</v>
      </c>
      <c r="M97" s="249" t="s">
        <v>11</v>
      </c>
    </row>
    <row r="98" spans="1:13" ht="2.25" customHeight="1" thickBot="1">
      <c r="A98" s="250"/>
      <c r="B98" s="277"/>
      <c r="C98" s="283"/>
      <c r="D98" s="266"/>
      <c r="E98" s="268"/>
      <c r="F98" s="269"/>
      <c r="G98" s="268"/>
      <c r="H98" s="269"/>
      <c r="I98" s="268"/>
      <c r="J98" s="269"/>
      <c r="K98" s="270"/>
      <c r="L98" s="271"/>
      <c r="M98" s="250"/>
    </row>
    <row r="99" spans="1:13" ht="12.75" customHeight="1" thickBot="1">
      <c r="A99" s="272">
        <f>SUM(B89:B97)</f>
        <v>0</v>
      </c>
      <c r="B99" s="246"/>
      <c r="C99" s="246" t="s">
        <v>242</v>
      </c>
      <c r="D99" s="246"/>
      <c r="E99" s="247"/>
      <c r="F99" s="246"/>
      <c r="G99" s="247"/>
      <c r="H99" s="246"/>
      <c r="I99" s="246" t="s">
        <v>242</v>
      </c>
      <c r="J99" s="246"/>
      <c r="K99" s="246"/>
      <c r="L99" s="246"/>
      <c r="M99" s="272">
        <f>SUM(L89:L97)</f>
        <v>0</v>
      </c>
    </row>
    <row r="100" spans="1:13" ht="12.75" customHeight="1" thickBot="1">
      <c r="A100" s="273" t="s">
        <v>243</v>
      </c>
      <c r="B100" s="246"/>
      <c r="C100" s="246"/>
      <c r="D100" s="246"/>
      <c r="E100" s="247"/>
      <c r="F100" s="246"/>
      <c r="G100" s="247"/>
      <c r="H100" s="246"/>
      <c r="I100" s="247"/>
      <c r="J100" s="246"/>
      <c r="K100" s="246"/>
      <c r="L100" s="246"/>
      <c r="M100" s="273" t="s">
        <v>243</v>
      </c>
    </row>
    <row r="101" spans="1:13" ht="9.75" customHeight="1">
      <c r="A101" s="250"/>
      <c r="B101" s="251" t="s">
        <v>233</v>
      </c>
      <c r="C101" s="850" t="s">
        <v>267</v>
      </c>
      <c r="D101" s="852"/>
      <c r="E101" s="853"/>
      <c r="F101" s="854"/>
      <c r="G101" s="858" t="s">
        <v>249</v>
      </c>
      <c r="H101" s="859"/>
      <c r="I101" s="860"/>
      <c r="J101" s="853"/>
      <c r="K101" s="854"/>
      <c r="L101" s="251" t="s">
        <v>233</v>
      </c>
      <c r="M101" s="250"/>
    </row>
    <row r="102" spans="1:13" ht="9.75" customHeight="1" thickBot="1">
      <c r="A102" s="250"/>
      <c r="B102" s="251" t="s">
        <v>19</v>
      </c>
      <c r="C102" s="851"/>
      <c r="D102" s="855"/>
      <c r="E102" s="856"/>
      <c r="F102" s="857"/>
      <c r="G102" s="861"/>
      <c r="H102" s="862"/>
      <c r="I102" s="863"/>
      <c r="J102" s="856"/>
      <c r="K102" s="857"/>
      <c r="L102" s="251" t="s">
        <v>11</v>
      </c>
      <c r="M102" s="250"/>
    </row>
    <row r="103" spans="1:13" ht="9.75" customHeight="1">
      <c r="A103" s="250"/>
      <c r="B103" s="252" t="s">
        <v>234</v>
      </c>
      <c r="C103" s="850" t="s">
        <v>86</v>
      </c>
      <c r="D103" s="850" t="s">
        <v>235</v>
      </c>
      <c r="E103" s="876"/>
      <c r="F103" s="876"/>
      <c r="G103" s="876"/>
      <c r="H103" s="876"/>
      <c r="I103" s="876"/>
      <c r="J103" s="876"/>
      <c r="K103" s="876"/>
      <c r="L103" s="252" t="s">
        <v>233</v>
      </c>
      <c r="M103" s="250"/>
    </row>
    <row r="104" spans="1:13" ht="9.75" customHeight="1">
      <c r="A104" s="250"/>
      <c r="B104" s="253" t="s">
        <v>236</v>
      </c>
      <c r="C104" s="877"/>
      <c r="D104" s="877"/>
      <c r="E104" s="877"/>
      <c r="F104" s="877"/>
      <c r="G104" s="877"/>
      <c r="H104" s="877"/>
      <c r="I104" s="877"/>
      <c r="J104" s="877"/>
      <c r="K104" s="877"/>
      <c r="L104" s="253" t="s">
        <v>237</v>
      </c>
      <c r="M104" s="250"/>
    </row>
    <row r="105" spans="1:13" ht="9.75" customHeight="1" thickBot="1">
      <c r="A105" s="250"/>
      <c r="B105" s="255" t="s">
        <v>238</v>
      </c>
      <c r="C105" s="878"/>
      <c r="D105" s="877"/>
      <c r="E105" s="877"/>
      <c r="F105" s="877"/>
      <c r="G105" s="877"/>
      <c r="H105" s="877"/>
      <c r="I105" s="877"/>
      <c r="J105" s="877"/>
      <c r="K105" s="877"/>
      <c r="L105" s="255" t="s">
        <v>239</v>
      </c>
      <c r="M105" s="250"/>
    </row>
    <row r="106" spans="1:13" ht="15" customHeight="1" thickBot="1">
      <c r="A106" s="250"/>
      <c r="B106" s="260" t="s">
        <v>240</v>
      </c>
      <c r="C106" s="284"/>
      <c r="D106" s="888" t="s">
        <v>268</v>
      </c>
      <c r="E106" s="889"/>
      <c r="F106" s="890"/>
      <c r="G106" s="258"/>
      <c r="H106" s="888" t="s">
        <v>269</v>
      </c>
      <c r="I106" s="889"/>
      <c r="J106" s="890"/>
      <c r="K106" s="259"/>
      <c r="L106" s="285" t="s">
        <v>240</v>
      </c>
      <c r="M106" s="250"/>
    </row>
    <row r="107" spans="1:13" ht="12.75" customHeight="1">
      <c r="A107" s="250"/>
      <c r="B107" s="261">
        <f aca="true" t="shared" si="8" ref="B107:B115">D107*F107</f>
        <v>0</v>
      </c>
      <c r="C107" s="307"/>
      <c r="D107" s="306"/>
      <c r="E107" s="264" t="s">
        <v>241</v>
      </c>
      <c r="F107" s="306"/>
      <c r="G107" s="274"/>
      <c r="H107" s="306"/>
      <c r="I107" s="264" t="s">
        <v>241</v>
      </c>
      <c r="J107" s="306"/>
      <c r="K107" s="276"/>
      <c r="L107" s="263">
        <f aca="true" t="shared" si="9" ref="L107:L115">(H107*J107)</f>
        <v>0</v>
      </c>
      <c r="M107" s="250"/>
    </row>
    <row r="108" spans="1:13" ht="12.75" customHeight="1">
      <c r="A108" s="250"/>
      <c r="B108" s="261">
        <f t="shared" si="8"/>
        <v>0</v>
      </c>
      <c r="C108" s="307"/>
      <c r="D108" s="306"/>
      <c r="E108" s="264" t="s">
        <v>241</v>
      </c>
      <c r="F108" s="306"/>
      <c r="G108" s="275"/>
      <c r="H108" s="306"/>
      <c r="I108" s="264" t="s">
        <v>241</v>
      </c>
      <c r="J108" s="306"/>
      <c r="K108" s="276"/>
      <c r="L108" s="263">
        <f t="shared" si="9"/>
        <v>0</v>
      </c>
      <c r="M108" s="250"/>
    </row>
    <row r="109" spans="1:13" ht="12.75" customHeight="1">
      <c r="A109" s="250"/>
      <c r="B109" s="261">
        <f t="shared" si="8"/>
        <v>0</v>
      </c>
      <c r="C109" s="307"/>
      <c r="D109" s="306"/>
      <c r="E109" s="264" t="s">
        <v>241</v>
      </c>
      <c r="F109" s="306"/>
      <c r="G109" s="274"/>
      <c r="H109" s="306"/>
      <c r="I109" s="264" t="s">
        <v>241</v>
      </c>
      <c r="J109" s="306"/>
      <c r="K109" s="276"/>
      <c r="L109" s="263">
        <f t="shared" si="9"/>
        <v>0</v>
      </c>
      <c r="M109" s="250"/>
    </row>
    <row r="110" spans="1:13" ht="12.75" customHeight="1">
      <c r="A110" s="250"/>
      <c r="B110" s="261">
        <f t="shared" si="8"/>
        <v>0</v>
      </c>
      <c r="C110" s="307"/>
      <c r="D110" s="306"/>
      <c r="E110" s="264" t="s">
        <v>241</v>
      </c>
      <c r="F110" s="306"/>
      <c r="G110" s="275"/>
      <c r="H110" s="306"/>
      <c r="I110" s="264" t="s">
        <v>241</v>
      </c>
      <c r="J110" s="306"/>
      <c r="K110" s="276"/>
      <c r="L110" s="263">
        <f t="shared" si="9"/>
        <v>0</v>
      </c>
      <c r="M110" s="250"/>
    </row>
    <row r="111" spans="1:13" ht="12.75" customHeight="1">
      <c r="A111" s="250"/>
      <c r="B111" s="261">
        <f t="shared" si="8"/>
        <v>0</v>
      </c>
      <c r="C111" s="307"/>
      <c r="D111" s="306"/>
      <c r="E111" s="264" t="s">
        <v>241</v>
      </c>
      <c r="F111" s="306"/>
      <c r="G111" s="275"/>
      <c r="H111" s="306"/>
      <c r="I111" s="264" t="s">
        <v>241</v>
      </c>
      <c r="J111" s="306"/>
      <c r="K111" s="276"/>
      <c r="L111" s="263">
        <f t="shared" si="9"/>
        <v>0</v>
      </c>
      <c r="M111" s="250"/>
    </row>
    <row r="112" spans="1:13" ht="12.75" customHeight="1">
      <c r="A112" s="250"/>
      <c r="B112" s="261">
        <f t="shared" si="8"/>
        <v>0</v>
      </c>
      <c r="C112" s="307"/>
      <c r="D112" s="306"/>
      <c r="E112" s="264" t="s">
        <v>241</v>
      </c>
      <c r="F112" s="306"/>
      <c r="G112" s="274"/>
      <c r="H112" s="306"/>
      <c r="I112" s="264" t="s">
        <v>241</v>
      </c>
      <c r="J112" s="306"/>
      <c r="K112" s="276"/>
      <c r="L112" s="263">
        <f t="shared" si="9"/>
        <v>0</v>
      </c>
      <c r="M112" s="250"/>
    </row>
    <row r="113" spans="1:13" ht="12.75" customHeight="1">
      <c r="A113" s="250"/>
      <c r="B113" s="261">
        <f t="shared" si="8"/>
        <v>0</v>
      </c>
      <c r="C113" s="307"/>
      <c r="D113" s="306"/>
      <c r="E113" s="264" t="s">
        <v>241</v>
      </c>
      <c r="F113" s="306"/>
      <c r="G113" s="275"/>
      <c r="H113" s="306"/>
      <c r="I113" s="264" t="s">
        <v>241</v>
      </c>
      <c r="J113" s="306"/>
      <c r="K113" s="274"/>
      <c r="L113" s="263">
        <f t="shared" si="9"/>
        <v>0</v>
      </c>
      <c r="M113" s="250"/>
    </row>
    <row r="114" spans="1:13" ht="12.75" customHeight="1">
      <c r="A114" s="250"/>
      <c r="B114" s="261">
        <f t="shared" si="8"/>
        <v>0</v>
      </c>
      <c r="C114" s="307"/>
      <c r="D114" s="306"/>
      <c r="E114" s="264" t="s">
        <v>241</v>
      </c>
      <c r="F114" s="306"/>
      <c r="G114" s="275"/>
      <c r="H114" s="306"/>
      <c r="I114" s="264" t="s">
        <v>241</v>
      </c>
      <c r="J114" s="306"/>
      <c r="K114" s="276"/>
      <c r="L114" s="263">
        <f t="shared" si="9"/>
        <v>0</v>
      </c>
      <c r="M114" s="250"/>
    </row>
    <row r="115" spans="1:13" ht="12.75" customHeight="1">
      <c r="A115" s="249" t="s">
        <v>19</v>
      </c>
      <c r="B115" s="261">
        <f t="shared" si="8"/>
        <v>0</v>
      </c>
      <c r="C115" s="307"/>
      <c r="D115" s="306"/>
      <c r="E115" s="264" t="s">
        <v>241</v>
      </c>
      <c r="F115" s="306"/>
      <c r="G115" s="274"/>
      <c r="H115" s="306"/>
      <c r="I115" s="264" t="s">
        <v>241</v>
      </c>
      <c r="J115" s="306"/>
      <c r="K115" s="276"/>
      <c r="L115" s="263">
        <f t="shared" si="9"/>
        <v>0</v>
      </c>
      <c r="M115" s="249" t="s">
        <v>11</v>
      </c>
    </row>
    <row r="116" spans="1:13" ht="2.25" customHeight="1" thickBot="1">
      <c r="A116" s="250"/>
      <c r="B116" s="277"/>
      <c r="C116" s="283"/>
      <c r="D116" s="266"/>
      <c r="E116" s="268"/>
      <c r="F116" s="269"/>
      <c r="G116" s="268"/>
      <c r="H116" s="269"/>
      <c r="I116" s="268"/>
      <c r="J116" s="269"/>
      <c r="K116" s="270"/>
      <c r="L116" s="271"/>
      <c r="M116" s="250"/>
    </row>
    <row r="117" spans="1:13" ht="12.75" customHeight="1" thickBot="1">
      <c r="A117" s="287">
        <f>SUM(B107:B115)</f>
        <v>0</v>
      </c>
      <c r="B117" s="246"/>
      <c r="C117" s="246" t="s">
        <v>242</v>
      </c>
      <c r="D117" s="246"/>
      <c r="E117" s="247"/>
      <c r="F117" s="246"/>
      <c r="G117" s="247"/>
      <c r="H117" s="246"/>
      <c r="I117" s="246" t="s">
        <v>242</v>
      </c>
      <c r="J117" s="246"/>
      <c r="K117" s="246"/>
      <c r="L117" s="246"/>
      <c r="M117" s="287">
        <f>SUM(L107:L115)</f>
        <v>0</v>
      </c>
    </row>
    <row r="118" spans="1:13" ht="12.75" customHeight="1">
      <c r="A118" s="250"/>
      <c r="B118" s="246"/>
      <c r="C118" s="246"/>
      <c r="D118" s="246"/>
      <c r="E118" s="247"/>
      <c r="F118" s="246"/>
      <c r="G118" s="247"/>
      <c r="H118" s="246"/>
      <c r="I118" s="247"/>
      <c r="J118" s="246"/>
      <c r="K118" s="246"/>
      <c r="L118" s="246"/>
      <c r="M118" s="250"/>
    </row>
    <row r="119" spans="1:13" ht="12.75" customHeight="1">
      <c r="A119" s="250"/>
      <c r="B119" s="246"/>
      <c r="C119" s="246"/>
      <c r="D119" s="246"/>
      <c r="E119" s="247"/>
      <c r="F119" s="246"/>
      <c r="G119" s="247"/>
      <c r="H119" s="246"/>
      <c r="I119" s="247"/>
      <c r="J119" s="246"/>
      <c r="K119" s="246"/>
      <c r="L119" s="246"/>
      <c r="M119" s="250"/>
    </row>
    <row r="120" spans="1:13" ht="12.75" customHeight="1" thickBot="1">
      <c r="A120" s="249" t="s">
        <v>19</v>
      </c>
      <c r="B120" s="246"/>
      <c r="C120" s="246"/>
      <c r="D120" s="246"/>
      <c r="E120" s="247"/>
      <c r="F120" s="246"/>
      <c r="G120" s="247"/>
      <c r="H120" s="246"/>
      <c r="I120" s="247"/>
      <c r="J120" s="246"/>
      <c r="K120" s="246"/>
      <c r="L120" s="246"/>
      <c r="M120" s="249" t="s">
        <v>11</v>
      </c>
    </row>
    <row r="121" spans="1:13" ht="12.75" customHeight="1" thickBot="1">
      <c r="A121" s="287">
        <f>SUM(A117+A99+A81+A63)</f>
        <v>0</v>
      </c>
      <c r="B121" s="246"/>
      <c r="C121" s="887" t="s">
        <v>244</v>
      </c>
      <c r="D121" s="887"/>
      <c r="E121" s="887"/>
      <c r="F121" s="887"/>
      <c r="G121" s="887"/>
      <c r="H121" s="887"/>
      <c r="I121" s="887"/>
      <c r="J121" s="887"/>
      <c r="K121" s="887"/>
      <c r="L121" s="246"/>
      <c r="M121" s="287">
        <f>M117+M99+M81+M63</f>
        <v>0</v>
      </c>
    </row>
    <row r="122" spans="1:13" ht="57.75" customHeight="1">
      <c r="A122" s="250"/>
      <c r="B122" s="246"/>
      <c r="C122" s="246"/>
      <c r="D122" s="246"/>
      <c r="E122" s="247"/>
      <c r="F122" s="246"/>
      <c r="G122" s="247"/>
      <c r="H122" s="246"/>
      <c r="I122" s="247"/>
      <c r="J122" s="246"/>
      <c r="K122" s="246"/>
      <c r="L122" s="246"/>
      <c r="M122" s="250"/>
    </row>
    <row r="123" spans="1:13" ht="12.75" customHeight="1">
      <c r="A123" s="250"/>
      <c r="B123" s="246"/>
      <c r="C123" s="246"/>
      <c r="D123" s="246"/>
      <c r="E123" s="247"/>
      <c r="F123" s="246"/>
      <c r="G123" s="247"/>
      <c r="H123" s="246"/>
      <c r="I123" s="247"/>
      <c r="J123" s="246"/>
      <c r="K123" s="246"/>
      <c r="L123" s="246"/>
      <c r="M123" s="250"/>
    </row>
    <row r="124" spans="1:13" ht="12.75" customHeight="1" thickBot="1">
      <c r="A124" s="250"/>
      <c r="B124" s="246"/>
      <c r="C124" s="246"/>
      <c r="D124" s="246"/>
      <c r="E124" s="247"/>
      <c r="F124" s="246"/>
      <c r="G124" s="247"/>
      <c r="H124" s="246"/>
      <c r="I124" s="247"/>
      <c r="J124" s="246"/>
      <c r="K124" s="246"/>
      <c r="L124" s="246"/>
      <c r="M124" s="250"/>
    </row>
    <row r="125" spans="1:13" ht="12.75" customHeight="1" thickBot="1">
      <c r="A125" s="287">
        <f>A121</f>
        <v>0</v>
      </c>
      <c r="B125" s="246"/>
      <c r="C125" s="887" t="s">
        <v>245</v>
      </c>
      <c r="D125" s="887"/>
      <c r="E125" s="887"/>
      <c r="F125" s="887"/>
      <c r="G125" s="887"/>
      <c r="H125" s="887"/>
      <c r="I125" s="887"/>
      <c r="J125" s="887"/>
      <c r="K125" s="887"/>
      <c r="L125" s="246"/>
      <c r="M125" s="287">
        <f>M121</f>
        <v>0</v>
      </c>
    </row>
    <row r="126" spans="1:13" ht="12.75" customHeight="1" thickBot="1">
      <c r="A126" s="281" t="s">
        <v>243</v>
      </c>
      <c r="B126" s="246"/>
      <c r="C126" s="246"/>
      <c r="D126" s="246"/>
      <c r="E126" s="247"/>
      <c r="F126" s="246"/>
      <c r="G126" s="247"/>
      <c r="H126" s="246"/>
      <c r="I126" s="247"/>
      <c r="J126" s="246"/>
      <c r="K126" s="246"/>
      <c r="L126" s="246"/>
      <c r="M126" s="281" t="s">
        <v>243</v>
      </c>
    </row>
    <row r="127" spans="1:13" ht="9.75" customHeight="1">
      <c r="A127" s="250"/>
      <c r="B127" s="251" t="s">
        <v>233</v>
      </c>
      <c r="C127" s="850" t="s">
        <v>267</v>
      </c>
      <c r="D127" s="852"/>
      <c r="E127" s="853"/>
      <c r="F127" s="854"/>
      <c r="G127" s="858" t="s">
        <v>249</v>
      </c>
      <c r="H127" s="859"/>
      <c r="I127" s="860"/>
      <c r="J127" s="853"/>
      <c r="K127" s="854"/>
      <c r="L127" s="251" t="s">
        <v>233</v>
      </c>
      <c r="M127" s="250"/>
    </row>
    <row r="128" spans="1:13" ht="9.75" customHeight="1" thickBot="1">
      <c r="A128" s="250"/>
      <c r="B128" s="251" t="s">
        <v>19</v>
      </c>
      <c r="C128" s="851"/>
      <c r="D128" s="855"/>
      <c r="E128" s="856"/>
      <c r="F128" s="857"/>
      <c r="G128" s="861"/>
      <c r="H128" s="862"/>
      <c r="I128" s="863"/>
      <c r="J128" s="856"/>
      <c r="K128" s="857"/>
      <c r="L128" s="251" t="s">
        <v>11</v>
      </c>
      <c r="M128" s="250"/>
    </row>
    <row r="129" spans="1:13" ht="9.75" customHeight="1">
      <c r="A129" s="250"/>
      <c r="B129" s="252" t="s">
        <v>234</v>
      </c>
      <c r="C129" s="850" t="s">
        <v>86</v>
      </c>
      <c r="D129" s="850" t="s">
        <v>235</v>
      </c>
      <c r="E129" s="876"/>
      <c r="F129" s="876"/>
      <c r="G129" s="876"/>
      <c r="H129" s="876"/>
      <c r="I129" s="876"/>
      <c r="J129" s="876"/>
      <c r="K129" s="876"/>
      <c r="L129" s="252" t="s">
        <v>233</v>
      </c>
      <c r="M129" s="250"/>
    </row>
    <row r="130" spans="1:13" ht="9.75" customHeight="1">
      <c r="A130" s="250"/>
      <c r="B130" s="253" t="s">
        <v>236</v>
      </c>
      <c r="C130" s="877"/>
      <c r="D130" s="877"/>
      <c r="E130" s="877"/>
      <c r="F130" s="877"/>
      <c r="G130" s="877"/>
      <c r="H130" s="877"/>
      <c r="I130" s="877"/>
      <c r="J130" s="877"/>
      <c r="K130" s="877"/>
      <c r="L130" s="253" t="s">
        <v>237</v>
      </c>
      <c r="M130" s="250"/>
    </row>
    <row r="131" spans="1:13" ht="9.75" customHeight="1" thickBot="1">
      <c r="A131" s="250"/>
      <c r="B131" s="255" t="s">
        <v>238</v>
      </c>
      <c r="C131" s="878"/>
      <c r="D131" s="877"/>
      <c r="E131" s="877"/>
      <c r="F131" s="877"/>
      <c r="G131" s="877"/>
      <c r="H131" s="877"/>
      <c r="I131" s="877"/>
      <c r="J131" s="877"/>
      <c r="K131" s="877"/>
      <c r="L131" s="255" t="s">
        <v>239</v>
      </c>
      <c r="M131" s="250"/>
    </row>
    <row r="132" spans="1:13" ht="15" customHeight="1" thickBot="1">
      <c r="A132" s="250"/>
      <c r="B132" s="260" t="s">
        <v>240</v>
      </c>
      <c r="C132" s="284"/>
      <c r="D132" s="888" t="s">
        <v>268</v>
      </c>
      <c r="E132" s="889"/>
      <c r="F132" s="890"/>
      <c r="G132" s="258"/>
      <c r="H132" s="888" t="s">
        <v>269</v>
      </c>
      <c r="I132" s="889"/>
      <c r="J132" s="890"/>
      <c r="K132" s="259"/>
      <c r="L132" s="285" t="s">
        <v>240</v>
      </c>
      <c r="M132" s="250"/>
    </row>
    <row r="133" spans="1:13" ht="12.75" customHeight="1">
      <c r="A133" s="250"/>
      <c r="B133" s="261">
        <f aca="true" t="shared" si="10" ref="B133:B141">D133*F133</f>
        <v>0</v>
      </c>
      <c r="C133" s="307"/>
      <c r="D133" s="306"/>
      <c r="E133" s="264" t="s">
        <v>241</v>
      </c>
      <c r="F133" s="306"/>
      <c r="G133" s="274"/>
      <c r="H133" s="306"/>
      <c r="I133" s="264" t="s">
        <v>241</v>
      </c>
      <c r="J133" s="306"/>
      <c r="K133" s="274"/>
      <c r="L133" s="263">
        <f aca="true" t="shared" si="11" ref="L133:L141">(H133*J133)</f>
        <v>0</v>
      </c>
      <c r="M133" s="250"/>
    </row>
    <row r="134" spans="1:13" ht="12.75" customHeight="1">
      <c r="A134" s="250"/>
      <c r="B134" s="261">
        <f t="shared" si="10"/>
        <v>0</v>
      </c>
      <c r="C134" s="307"/>
      <c r="D134" s="306"/>
      <c r="E134" s="264" t="s">
        <v>241</v>
      </c>
      <c r="F134" s="306"/>
      <c r="G134" s="275"/>
      <c r="H134" s="306"/>
      <c r="I134" s="264" t="s">
        <v>241</v>
      </c>
      <c r="J134" s="306"/>
      <c r="K134" s="274"/>
      <c r="L134" s="263">
        <f t="shared" si="11"/>
        <v>0</v>
      </c>
      <c r="M134" s="250"/>
    </row>
    <row r="135" spans="1:13" ht="12.75" customHeight="1">
      <c r="A135" s="250"/>
      <c r="B135" s="261">
        <f t="shared" si="10"/>
        <v>0</v>
      </c>
      <c r="C135" s="307"/>
      <c r="D135" s="306"/>
      <c r="E135" s="264" t="s">
        <v>241</v>
      </c>
      <c r="F135" s="306"/>
      <c r="G135" s="275"/>
      <c r="H135" s="306"/>
      <c r="I135" s="264" t="s">
        <v>241</v>
      </c>
      <c r="J135" s="306"/>
      <c r="K135" s="276"/>
      <c r="L135" s="263">
        <f t="shared" si="11"/>
        <v>0</v>
      </c>
      <c r="M135" s="250"/>
    </row>
    <row r="136" spans="1:13" ht="12.75" customHeight="1">
      <c r="A136" s="250"/>
      <c r="B136" s="261">
        <f t="shared" si="10"/>
        <v>0</v>
      </c>
      <c r="C136" s="307"/>
      <c r="D136" s="306"/>
      <c r="E136" s="264" t="s">
        <v>241</v>
      </c>
      <c r="F136" s="306"/>
      <c r="G136" s="274"/>
      <c r="H136" s="306"/>
      <c r="I136" s="264" t="s">
        <v>241</v>
      </c>
      <c r="J136" s="306"/>
      <c r="K136" s="276"/>
      <c r="L136" s="263">
        <f t="shared" si="11"/>
        <v>0</v>
      </c>
      <c r="M136" s="250"/>
    </row>
    <row r="137" spans="1:13" ht="12.75" customHeight="1">
      <c r="A137" s="250"/>
      <c r="B137" s="261">
        <f t="shared" si="10"/>
        <v>0</v>
      </c>
      <c r="C137" s="307"/>
      <c r="D137" s="306"/>
      <c r="E137" s="264" t="s">
        <v>241</v>
      </c>
      <c r="F137" s="306"/>
      <c r="G137" s="274"/>
      <c r="H137" s="306"/>
      <c r="I137" s="264" t="s">
        <v>241</v>
      </c>
      <c r="J137" s="306"/>
      <c r="K137" s="276"/>
      <c r="L137" s="263">
        <f t="shared" si="11"/>
        <v>0</v>
      </c>
      <c r="M137" s="250"/>
    </row>
    <row r="138" spans="1:13" ht="12.75" customHeight="1">
      <c r="A138" s="250"/>
      <c r="B138" s="261">
        <f t="shared" si="10"/>
        <v>0</v>
      </c>
      <c r="C138" s="307"/>
      <c r="D138" s="306"/>
      <c r="E138" s="264" t="s">
        <v>241</v>
      </c>
      <c r="F138" s="306"/>
      <c r="G138" s="275"/>
      <c r="H138" s="306"/>
      <c r="I138" s="264" t="s">
        <v>241</v>
      </c>
      <c r="J138" s="306"/>
      <c r="K138" s="276"/>
      <c r="L138" s="263">
        <f t="shared" si="11"/>
        <v>0</v>
      </c>
      <c r="M138" s="250"/>
    </row>
    <row r="139" spans="1:13" ht="12.75" customHeight="1">
      <c r="A139" s="250"/>
      <c r="B139" s="261">
        <f t="shared" si="10"/>
        <v>0</v>
      </c>
      <c r="C139" s="307"/>
      <c r="D139" s="306"/>
      <c r="E139" s="264" t="s">
        <v>241</v>
      </c>
      <c r="F139" s="306"/>
      <c r="G139" s="274"/>
      <c r="H139" s="306"/>
      <c r="I139" s="264" t="s">
        <v>241</v>
      </c>
      <c r="J139" s="306"/>
      <c r="K139" s="274"/>
      <c r="L139" s="263">
        <f t="shared" si="11"/>
        <v>0</v>
      </c>
      <c r="M139" s="250"/>
    </row>
    <row r="140" spans="1:13" ht="12.75" customHeight="1">
      <c r="A140" s="250"/>
      <c r="B140" s="261">
        <f t="shared" si="10"/>
        <v>0</v>
      </c>
      <c r="C140" s="307"/>
      <c r="D140" s="306"/>
      <c r="E140" s="264" t="s">
        <v>241</v>
      </c>
      <c r="F140" s="306"/>
      <c r="G140" s="275"/>
      <c r="H140" s="306"/>
      <c r="I140" s="264" t="s">
        <v>241</v>
      </c>
      <c r="J140" s="306"/>
      <c r="K140" s="276"/>
      <c r="L140" s="263">
        <f t="shared" si="11"/>
        <v>0</v>
      </c>
      <c r="M140" s="250"/>
    </row>
    <row r="141" spans="1:13" ht="12.75" customHeight="1">
      <c r="A141" s="249" t="s">
        <v>19</v>
      </c>
      <c r="B141" s="261">
        <f t="shared" si="10"/>
        <v>0</v>
      </c>
      <c r="C141" s="307"/>
      <c r="D141" s="306"/>
      <c r="E141" s="264" t="s">
        <v>241</v>
      </c>
      <c r="F141" s="306"/>
      <c r="G141" s="274"/>
      <c r="H141" s="306"/>
      <c r="I141" s="264" t="s">
        <v>241</v>
      </c>
      <c r="J141" s="306"/>
      <c r="K141" s="276"/>
      <c r="L141" s="263">
        <f t="shared" si="11"/>
        <v>0</v>
      </c>
      <c r="M141" s="249" t="s">
        <v>11</v>
      </c>
    </row>
    <row r="142" spans="1:13" ht="2.25" customHeight="1" thickBot="1">
      <c r="A142" s="250"/>
      <c r="B142" s="277"/>
      <c r="C142" s="283"/>
      <c r="D142" s="266"/>
      <c r="E142" s="268"/>
      <c r="F142" s="269"/>
      <c r="G142" s="268"/>
      <c r="H142" s="269"/>
      <c r="I142" s="268"/>
      <c r="J142" s="269"/>
      <c r="K142" s="270"/>
      <c r="L142" s="271"/>
      <c r="M142" s="250"/>
    </row>
    <row r="143" spans="1:13" ht="12.75" customHeight="1" thickBot="1">
      <c r="A143" s="287">
        <f>SUM(B133:B141)</f>
        <v>0</v>
      </c>
      <c r="B143" s="246"/>
      <c r="C143" s="246" t="s">
        <v>242</v>
      </c>
      <c r="D143" s="246"/>
      <c r="E143" s="247"/>
      <c r="F143" s="246"/>
      <c r="G143" s="247"/>
      <c r="H143" s="246"/>
      <c r="I143" s="246" t="s">
        <v>242</v>
      </c>
      <c r="J143" s="246"/>
      <c r="K143" s="246"/>
      <c r="L143" s="246"/>
      <c r="M143" s="287">
        <f>SUM(L133:L141)</f>
        <v>0</v>
      </c>
    </row>
    <row r="144" spans="1:13" ht="12.75" customHeight="1" thickBot="1">
      <c r="A144" s="273" t="s">
        <v>243</v>
      </c>
      <c r="B144" s="246"/>
      <c r="C144" s="246"/>
      <c r="D144" s="246"/>
      <c r="E144" s="247"/>
      <c r="F144" s="246"/>
      <c r="G144" s="247"/>
      <c r="H144" s="246"/>
      <c r="I144" s="247"/>
      <c r="J144" s="246"/>
      <c r="K144" s="246"/>
      <c r="L144" s="246"/>
      <c r="M144" s="273" t="s">
        <v>243</v>
      </c>
    </row>
    <row r="145" spans="1:13" ht="12.75" customHeight="1">
      <c r="A145" s="250"/>
      <c r="B145" s="251" t="s">
        <v>233</v>
      </c>
      <c r="C145" s="850" t="s">
        <v>267</v>
      </c>
      <c r="D145" s="852"/>
      <c r="E145" s="853"/>
      <c r="F145" s="854"/>
      <c r="G145" s="858" t="s">
        <v>249</v>
      </c>
      <c r="H145" s="859"/>
      <c r="I145" s="860"/>
      <c r="J145" s="853"/>
      <c r="K145" s="854"/>
      <c r="L145" s="251" t="s">
        <v>233</v>
      </c>
      <c r="M145" s="250"/>
    </row>
    <row r="146" spans="1:13" ht="12.75" customHeight="1" thickBot="1">
      <c r="A146" s="250"/>
      <c r="B146" s="251" t="s">
        <v>19</v>
      </c>
      <c r="C146" s="851"/>
      <c r="D146" s="855"/>
      <c r="E146" s="856"/>
      <c r="F146" s="857"/>
      <c r="G146" s="861"/>
      <c r="H146" s="862"/>
      <c r="I146" s="863"/>
      <c r="J146" s="856"/>
      <c r="K146" s="857"/>
      <c r="L146" s="251" t="s">
        <v>11</v>
      </c>
      <c r="M146" s="250"/>
    </row>
    <row r="147" spans="1:13" ht="12.75" customHeight="1">
      <c r="A147" s="250"/>
      <c r="B147" s="252" t="s">
        <v>234</v>
      </c>
      <c r="C147" s="850" t="s">
        <v>86</v>
      </c>
      <c r="D147" s="850" t="s">
        <v>235</v>
      </c>
      <c r="E147" s="876"/>
      <c r="F147" s="876"/>
      <c r="G147" s="876"/>
      <c r="H147" s="876"/>
      <c r="I147" s="876"/>
      <c r="J147" s="876"/>
      <c r="K147" s="876"/>
      <c r="L147" s="252" t="s">
        <v>233</v>
      </c>
      <c r="M147" s="250"/>
    </row>
    <row r="148" spans="1:13" ht="12.75" customHeight="1">
      <c r="A148" s="250"/>
      <c r="B148" s="253" t="s">
        <v>236</v>
      </c>
      <c r="C148" s="877"/>
      <c r="D148" s="877"/>
      <c r="E148" s="877"/>
      <c r="F148" s="877"/>
      <c r="G148" s="877"/>
      <c r="H148" s="877"/>
      <c r="I148" s="877"/>
      <c r="J148" s="877"/>
      <c r="K148" s="877"/>
      <c r="L148" s="253" t="s">
        <v>237</v>
      </c>
      <c r="M148" s="250"/>
    </row>
    <row r="149" spans="1:13" ht="12.75" customHeight="1" thickBot="1">
      <c r="A149" s="250"/>
      <c r="B149" s="255" t="s">
        <v>238</v>
      </c>
      <c r="C149" s="878"/>
      <c r="D149" s="877"/>
      <c r="E149" s="877"/>
      <c r="F149" s="877"/>
      <c r="G149" s="877"/>
      <c r="H149" s="877"/>
      <c r="I149" s="877"/>
      <c r="J149" s="877"/>
      <c r="K149" s="877"/>
      <c r="L149" s="255" t="s">
        <v>239</v>
      </c>
      <c r="M149" s="250"/>
    </row>
    <row r="150" spans="1:13" ht="15" customHeight="1" thickBot="1">
      <c r="A150" s="250"/>
      <c r="B150" s="260" t="s">
        <v>240</v>
      </c>
      <c r="C150" s="284"/>
      <c r="D150" s="888" t="s">
        <v>268</v>
      </c>
      <c r="E150" s="889"/>
      <c r="F150" s="890"/>
      <c r="G150" s="258"/>
      <c r="H150" s="888" t="s">
        <v>269</v>
      </c>
      <c r="I150" s="889"/>
      <c r="J150" s="890"/>
      <c r="K150" s="259"/>
      <c r="L150" s="285" t="s">
        <v>240</v>
      </c>
      <c r="M150" s="250"/>
    </row>
    <row r="151" spans="1:13" ht="12.75" customHeight="1">
      <c r="A151" s="250"/>
      <c r="B151" s="261">
        <f aca="true" t="shared" si="12" ref="B151:B159">D151*F151</f>
        <v>0</v>
      </c>
      <c r="C151" s="307"/>
      <c r="D151" s="306"/>
      <c r="E151" s="264" t="s">
        <v>241</v>
      </c>
      <c r="F151" s="306"/>
      <c r="G151" s="274"/>
      <c r="H151" s="306"/>
      <c r="I151" s="264" t="s">
        <v>241</v>
      </c>
      <c r="J151" s="306"/>
      <c r="K151" s="275"/>
      <c r="L151" s="263">
        <f aca="true" t="shared" si="13" ref="L151:L159">(H151*J151)</f>
        <v>0</v>
      </c>
      <c r="M151" s="250"/>
    </row>
    <row r="152" spans="1:13" ht="12.75" customHeight="1">
      <c r="A152" s="250"/>
      <c r="B152" s="261">
        <f t="shared" si="12"/>
        <v>0</v>
      </c>
      <c r="C152" s="307"/>
      <c r="D152" s="306"/>
      <c r="E152" s="264" t="s">
        <v>241</v>
      </c>
      <c r="F152" s="306"/>
      <c r="G152" s="274"/>
      <c r="H152" s="306"/>
      <c r="I152" s="264" t="s">
        <v>241</v>
      </c>
      <c r="J152" s="306"/>
      <c r="K152" s="274"/>
      <c r="L152" s="263">
        <f t="shared" si="13"/>
        <v>0</v>
      </c>
      <c r="M152" s="250"/>
    </row>
    <row r="153" spans="1:13" ht="12.75" customHeight="1">
      <c r="A153" s="250"/>
      <c r="B153" s="261">
        <f t="shared" si="12"/>
        <v>0</v>
      </c>
      <c r="C153" s="307"/>
      <c r="D153" s="306"/>
      <c r="E153" s="264" t="s">
        <v>241</v>
      </c>
      <c r="F153" s="306"/>
      <c r="G153" s="274"/>
      <c r="H153" s="306"/>
      <c r="I153" s="264" t="s">
        <v>241</v>
      </c>
      <c r="J153" s="306"/>
      <c r="K153" s="276"/>
      <c r="L153" s="263">
        <f t="shared" si="13"/>
        <v>0</v>
      </c>
      <c r="M153" s="250"/>
    </row>
    <row r="154" spans="1:13" ht="12.75" customHeight="1">
      <c r="A154" s="250"/>
      <c r="B154" s="261">
        <f t="shared" si="12"/>
        <v>0</v>
      </c>
      <c r="C154" s="307"/>
      <c r="D154" s="306"/>
      <c r="E154" s="264" t="s">
        <v>241</v>
      </c>
      <c r="F154" s="306"/>
      <c r="G154" s="274"/>
      <c r="H154" s="306"/>
      <c r="I154" s="264" t="s">
        <v>241</v>
      </c>
      <c r="J154" s="306"/>
      <c r="K154" s="276"/>
      <c r="L154" s="263">
        <f t="shared" si="13"/>
        <v>0</v>
      </c>
      <c r="M154" s="250"/>
    </row>
    <row r="155" spans="1:13" ht="12.75" customHeight="1">
      <c r="A155" s="250"/>
      <c r="B155" s="261">
        <f t="shared" si="12"/>
        <v>0</v>
      </c>
      <c r="C155" s="307"/>
      <c r="D155" s="306"/>
      <c r="E155" s="264" t="s">
        <v>241</v>
      </c>
      <c r="F155" s="306"/>
      <c r="G155" s="274"/>
      <c r="H155" s="306"/>
      <c r="I155" s="264" t="s">
        <v>241</v>
      </c>
      <c r="J155" s="306"/>
      <c r="K155" s="276"/>
      <c r="L155" s="263">
        <f t="shared" si="13"/>
        <v>0</v>
      </c>
      <c r="M155" s="250"/>
    </row>
    <row r="156" spans="1:13" ht="12.75" customHeight="1">
      <c r="A156" s="250"/>
      <c r="B156" s="261">
        <f t="shared" si="12"/>
        <v>0</v>
      </c>
      <c r="C156" s="307"/>
      <c r="D156" s="306"/>
      <c r="E156" s="264" t="s">
        <v>241</v>
      </c>
      <c r="F156" s="306"/>
      <c r="G156" s="274"/>
      <c r="H156" s="306"/>
      <c r="I156" s="264" t="s">
        <v>241</v>
      </c>
      <c r="J156" s="306"/>
      <c r="K156" s="276"/>
      <c r="L156" s="263">
        <f t="shared" si="13"/>
        <v>0</v>
      </c>
      <c r="M156" s="250"/>
    </row>
    <row r="157" spans="1:13" ht="12.75" customHeight="1">
      <c r="A157" s="250"/>
      <c r="B157" s="261">
        <f t="shared" si="12"/>
        <v>0</v>
      </c>
      <c r="C157" s="307"/>
      <c r="D157" s="306"/>
      <c r="E157" s="264" t="s">
        <v>241</v>
      </c>
      <c r="F157" s="306"/>
      <c r="G157" s="275"/>
      <c r="H157" s="306"/>
      <c r="I157" s="264" t="s">
        <v>241</v>
      </c>
      <c r="J157" s="306"/>
      <c r="K157" s="274"/>
      <c r="L157" s="263">
        <f t="shared" si="13"/>
        <v>0</v>
      </c>
      <c r="M157" s="250"/>
    </row>
    <row r="158" spans="1:13" ht="12.75" customHeight="1">
      <c r="A158" s="250"/>
      <c r="B158" s="261">
        <f t="shared" si="12"/>
        <v>0</v>
      </c>
      <c r="C158" s="307"/>
      <c r="D158" s="306"/>
      <c r="E158" s="264" t="s">
        <v>241</v>
      </c>
      <c r="F158" s="306"/>
      <c r="G158" s="275"/>
      <c r="H158" s="306"/>
      <c r="I158" s="264" t="s">
        <v>241</v>
      </c>
      <c r="J158" s="306"/>
      <c r="K158" s="276"/>
      <c r="L158" s="263">
        <f t="shared" si="13"/>
        <v>0</v>
      </c>
      <c r="M158" s="250"/>
    </row>
    <row r="159" spans="1:13" ht="12.75" customHeight="1">
      <c r="A159" s="249" t="s">
        <v>19</v>
      </c>
      <c r="B159" s="261">
        <f t="shared" si="12"/>
        <v>0</v>
      </c>
      <c r="C159" s="307"/>
      <c r="D159" s="306"/>
      <c r="E159" s="264" t="s">
        <v>241</v>
      </c>
      <c r="F159" s="306"/>
      <c r="G159" s="274"/>
      <c r="H159" s="306"/>
      <c r="I159" s="264" t="s">
        <v>241</v>
      </c>
      <c r="J159" s="306"/>
      <c r="K159" s="276"/>
      <c r="L159" s="263">
        <f t="shared" si="13"/>
        <v>0</v>
      </c>
      <c r="M159" s="249" t="s">
        <v>11</v>
      </c>
    </row>
    <row r="160" spans="1:13" ht="2.25" customHeight="1" thickBot="1">
      <c r="A160" s="250"/>
      <c r="B160" s="277"/>
      <c r="C160" s="283"/>
      <c r="D160" s="266"/>
      <c r="E160" s="268"/>
      <c r="F160" s="269"/>
      <c r="G160" s="268"/>
      <c r="H160" s="269"/>
      <c r="I160" s="268"/>
      <c r="J160" s="269"/>
      <c r="K160" s="270"/>
      <c r="L160" s="271"/>
      <c r="M160" s="250"/>
    </row>
    <row r="161" spans="1:13" ht="12.75" customHeight="1" thickBot="1">
      <c r="A161" s="287">
        <f>SUM(B151:B160)</f>
        <v>0</v>
      </c>
      <c r="B161" s="246"/>
      <c r="C161" s="246" t="s">
        <v>242</v>
      </c>
      <c r="D161" s="246"/>
      <c r="E161" s="247"/>
      <c r="F161" s="246"/>
      <c r="G161" s="247"/>
      <c r="H161" s="246"/>
      <c r="I161" s="246" t="s">
        <v>242</v>
      </c>
      <c r="J161" s="246"/>
      <c r="K161" s="246"/>
      <c r="L161" s="246"/>
      <c r="M161" s="287">
        <f>SUM(L151:L159)</f>
        <v>0</v>
      </c>
    </row>
    <row r="162" spans="1:13" ht="12.75" customHeight="1" thickBot="1">
      <c r="A162" s="273"/>
      <c r="B162" s="246"/>
      <c r="C162" s="246"/>
      <c r="D162" s="246"/>
      <c r="E162" s="247"/>
      <c r="F162" s="246"/>
      <c r="G162" s="247"/>
      <c r="H162" s="246"/>
      <c r="I162" s="247"/>
      <c r="J162" s="246"/>
      <c r="K162" s="246"/>
      <c r="L162" s="246"/>
      <c r="M162" s="273" t="s">
        <v>243</v>
      </c>
    </row>
    <row r="163" spans="1:13" ht="9.75" customHeight="1">
      <c r="A163" s="250"/>
      <c r="B163" s="251" t="s">
        <v>233</v>
      </c>
      <c r="C163" s="850" t="s">
        <v>267</v>
      </c>
      <c r="D163" s="852"/>
      <c r="E163" s="853"/>
      <c r="F163" s="854"/>
      <c r="G163" s="858" t="s">
        <v>249</v>
      </c>
      <c r="H163" s="859"/>
      <c r="I163" s="860"/>
      <c r="J163" s="853"/>
      <c r="K163" s="854"/>
      <c r="L163" s="251" t="s">
        <v>233</v>
      </c>
      <c r="M163" s="250"/>
    </row>
    <row r="164" spans="1:13" ht="9.75" customHeight="1" thickBot="1">
      <c r="A164" s="250"/>
      <c r="B164" s="251" t="s">
        <v>19</v>
      </c>
      <c r="C164" s="851"/>
      <c r="D164" s="855"/>
      <c r="E164" s="856"/>
      <c r="F164" s="857"/>
      <c r="G164" s="861"/>
      <c r="H164" s="862"/>
      <c r="I164" s="863"/>
      <c r="J164" s="856"/>
      <c r="K164" s="857"/>
      <c r="L164" s="251" t="s">
        <v>11</v>
      </c>
      <c r="M164" s="250"/>
    </row>
    <row r="165" spans="1:13" ht="9.75" customHeight="1">
      <c r="A165" s="250"/>
      <c r="B165" s="252" t="s">
        <v>234</v>
      </c>
      <c r="C165" s="850" t="s">
        <v>86</v>
      </c>
      <c r="D165" s="850" t="s">
        <v>235</v>
      </c>
      <c r="E165" s="876"/>
      <c r="F165" s="876"/>
      <c r="G165" s="876"/>
      <c r="H165" s="876"/>
      <c r="I165" s="876"/>
      <c r="J165" s="876"/>
      <c r="K165" s="876"/>
      <c r="L165" s="252" t="s">
        <v>233</v>
      </c>
      <c r="M165" s="250"/>
    </row>
    <row r="166" spans="1:13" ht="9.75" customHeight="1">
      <c r="A166" s="250"/>
      <c r="B166" s="253" t="s">
        <v>236</v>
      </c>
      <c r="C166" s="877"/>
      <c r="D166" s="877"/>
      <c r="E166" s="877"/>
      <c r="F166" s="877"/>
      <c r="G166" s="877"/>
      <c r="H166" s="877"/>
      <c r="I166" s="877"/>
      <c r="J166" s="877"/>
      <c r="K166" s="877"/>
      <c r="L166" s="253" t="s">
        <v>237</v>
      </c>
      <c r="M166" s="250"/>
    </row>
    <row r="167" spans="1:13" ht="9.75" customHeight="1" thickBot="1">
      <c r="A167" s="250"/>
      <c r="B167" s="255" t="s">
        <v>238</v>
      </c>
      <c r="C167" s="878"/>
      <c r="D167" s="877"/>
      <c r="E167" s="877"/>
      <c r="F167" s="877"/>
      <c r="G167" s="877"/>
      <c r="H167" s="877"/>
      <c r="I167" s="877"/>
      <c r="J167" s="877"/>
      <c r="K167" s="877"/>
      <c r="L167" s="255" t="s">
        <v>239</v>
      </c>
      <c r="M167" s="250"/>
    </row>
    <row r="168" spans="1:13" ht="15" customHeight="1" thickBot="1">
      <c r="A168" s="250"/>
      <c r="B168" s="260" t="s">
        <v>240</v>
      </c>
      <c r="C168" s="284"/>
      <c r="D168" s="888" t="s">
        <v>268</v>
      </c>
      <c r="E168" s="889"/>
      <c r="F168" s="890"/>
      <c r="G168" s="258"/>
      <c r="H168" s="888" t="s">
        <v>269</v>
      </c>
      <c r="I168" s="889"/>
      <c r="J168" s="890"/>
      <c r="K168" s="259"/>
      <c r="L168" s="285" t="s">
        <v>240</v>
      </c>
      <c r="M168" s="250"/>
    </row>
    <row r="169" spans="1:13" ht="12.75" customHeight="1">
      <c r="A169" s="250"/>
      <c r="B169" s="261">
        <f aca="true" t="shared" si="14" ref="B169:B177">D169*F169</f>
        <v>0</v>
      </c>
      <c r="C169" s="307"/>
      <c r="D169" s="306"/>
      <c r="E169" s="264" t="s">
        <v>241</v>
      </c>
      <c r="F169" s="306"/>
      <c r="G169" s="274"/>
      <c r="H169" s="306"/>
      <c r="I169" s="264" t="s">
        <v>241</v>
      </c>
      <c r="J169" s="306"/>
      <c r="K169" s="274"/>
      <c r="L169" s="263">
        <f aca="true" t="shared" si="15" ref="L169:L177">(H169*J169)</f>
        <v>0</v>
      </c>
      <c r="M169" s="250"/>
    </row>
    <row r="170" spans="1:13" ht="12.75" customHeight="1">
      <c r="A170" s="250"/>
      <c r="B170" s="261">
        <f t="shared" si="14"/>
        <v>0</v>
      </c>
      <c r="C170" s="307"/>
      <c r="D170" s="306"/>
      <c r="E170" s="264" t="s">
        <v>241</v>
      </c>
      <c r="F170" s="306"/>
      <c r="G170" s="275"/>
      <c r="H170" s="306"/>
      <c r="I170" s="264" t="s">
        <v>241</v>
      </c>
      <c r="J170" s="306"/>
      <c r="K170" s="274"/>
      <c r="L170" s="263">
        <f t="shared" si="15"/>
        <v>0</v>
      </c>
      <c r="M170" s="250"/>
    </row>
    <row r="171" spans="1:13" ht="12.75" customHeight="1">
      <c r="A171" s="250"/>
      <c r="B171" s="261">
        <f t="shared" si="14"/>
        <v>0</v>
      </c>
      <c r="C171" s="307"/>
      <c r="D171" s="306"/>
      <c r="E171" s="264" t="s">
        <v>241</v>
      </c>
      <c r="F171" s="306"/>
      <c r="G171" s="275"/>
      <c r="H171" s="306"/>
      <c r="I171" s="264" t="s">
        <v>241</v>
      </c>
      <c r="J171" s="306"/>
      <c r="K171" s="276"/>
      <c r="L171" s="263">
        <f t="shared" si="15"/>
        <v>0</v>
      </c>
      <c r="M171" s="250"/>
    </row>
    <row r="172" spans="1:13" ht="12.75" customHeight="1">
      <c r="A172" s="250"/>
      <c r="B172" s="261">
        <f t="shared" si="14"/>
        <v>0</v>
      </c>
      <c r="C172" s="307"/>
      <c r="D172" s="306"/>
      <c r="E172" s="264" t="s">
        <v>241</v>
      </c>
      <c r="F172" s="306"/>
      <c r="G172" s="275"/>
      <c r="H172" s="306"/>
      <c r="I172" s="264" t="s">
        <v>241</v>
      </c>
      <c r="J172" s="306"/>
      <c r="K172" s="276"/>
      <c r="L172" s="263">
        <f t="shared" si="15"/>
        <v>0</v>
      </c>
      <c r="M172" s="250"/>
    </row>
    <row r="173" spans="1:13" ht="12.75" customHeight="1">
      <c r="A173" s="250"/>
      <c r="B173" s="261">
        <f t="shared" si="14"/>
        <v>0</v>
      </c>
      <c r="C173" s="307"/>
      <c r="D173" s="306"/>
      <c r="E173" s="264" t="s">
        <v>241</v>
      </c>
      <c r="F173" s="306"/>
      <c r="G173" s="274"/>
      <c r="H173" s="306"/>
      <c r="I173" s="264" t="s">
        <v>241</v>
      </c>
      <c r="J173" s="306"/>
      <c r="K173" s="276"/>
      <c r="L173" s="263">
        <f t="shared" si="15"/>
        <v>0</v>
      </c>
      <c r="M173" s="250"/>
    </row>
    <row r="174" spans="1:13" ht="12.75" customHeight="1">
      <c r="A174" s="250"/>
      <c r="B174" s="261">
        <f t="shared" si="14"/>
        <v>0</v>
      </c>
      <c r="C174" s="307"/>
      <c r="D174" s="306"/>
      <c r="E174" s="264" t="s">
        <v>241</v>
      </c>
      <c r="F174" s="306"/>
      <c r="G174" s="275"/>
      <c r="H174" s="306"/>
      <c r="I174" s="264" t="s">
        <v>241</v>
      </c>
      <c r="J174" s="306"/>
      <c r="K174" s="276"/>
      <c r="L174" s="263">
        <f t="shared" si="15"/>
        <v>0</v>
      </c>
      <c r="M174" s="250"/>
    </row>
    <row r="175" spans="1:13" ht="12.75" customHeight="1">
      <c r="A175" s="250"/>
      <c r="B175" s="261">
        <f t="shared" si="14"/>
        <v>0</v>
      </c>
      <c r="C175" s="307"/>
      <c r="D175" s="306"/>
      <c r="E175" s="264" t="s">
        <v>241</v>
      </c>
      <c r="F175" s="306"/>
      <c r="G175" s="274"/>
      <c r="H175" s="306"/>
      <c r="I175" s="264" t="s">
        <v>241</v>
      </c>
      <c r="J175" s="306"/>
      <c r="K175" s="274"/>
      <c r="L175" s="263">
        <f t="shared" si="15"/>
        <v>0</v>
      </c>
      <c r="M175" s="250"/>
    </row>
    <row r="176" spans="1:13" ht="12.75" customHeight="1">
      <c r="A176" s="250"/>
      <c r="B176" s="261">
        <f t="shared" si="14"/>
        <v>0</v>
      </c>
      <c r="C176" s="307"/>
      <c r="D176" s="306"/>
      <c r="E176" s="264" t="s">
        <v>241</v>
      </c>
      <c r="F176" s="306"/>
      <c r="G176" s="275"/>
      <c r="H176" s="306"/>
      <c r="I176" s="264" t="s">
        <v>241</v>
      </c>
      <c r="J176" s="306"/>
      <c r="K176" s="276"/>
      <c r="L176" s="263">
        <f t="shared" si="15"/>
        <v>0</v>
      </c>
      <c r="M176" s="250"/>
    </row>
    <row r="177" spans="1:13" ht="12.75" customHeight="1">
      <c r="A177" s="249" t="s">
        <v>19</v>
      </c>
      <c r="B177" s="261">
        <f t="shared" si="14"/>
        <v>0</v>
      </c>
      <c r="C177" s="307"/>
      <c r="D177" s="306"/>
      <c r="E177" s="264" t="s">
        <v>241</v>
      </c>
      <c r="F177" s="306"/>
      <c r="G177" s="274"/>
      <c r="H177" s="306"/>
      <c r="I177" s="264" t="s">
        <v>241</v>
      </c>
      <c r="J177" s="306"/>
      <c r="K177" s="276"/>
      <c r="L177" s="263">
        <f t="shared" si="15"/>
        <v>0</v>
      </c>
      <c r="M177" s="249" t="s">
        <v>11</v>
      </c>
    </row>
    <row r="178" spans="1:13" ht="2.25" customHeight="1" thickBot="1">
      <c r="A178" s="250"/>
      <c r="B178" s="277"/>
      <c r="C178" s="308"/>
      <c r="D178" s="309"/>
      <c r="E178" s="268"/>
      <c r="F178" s="269"/>
      <c r="G178" s="268"/>
      <c r="H178" s="269"/>
      <c r="I178" s="268"/>
      <c r="J178" s="269"/>
      <c r="K178" s="270"/>
      <c r="L178" s="271"/>
      <c r="M178" s="250"/>
    </row>
    <row r="179" spans="1:13" ht="12.75" customHeight="1" thickBot="1">
      <c r="A179" s="287">
        <f>SUM(B169:B177)</f>
        <v>0</v>
      </c>
      <c r="B179" s="246"/>
      <c r="C179" s="246" t="s">
        <v>242</v>
      </c>
      <c r="D179" s="246"/>
      <c r="E179" s="247"/>
      <c r="F179" s="246"/>
      <c r="G179" s="247"/>
      <c r="H179" s="246"/>
      <c r="I179" s="246" t="s">
        <v>242</v>
      </c>
      <c r="J179" s="246"/>
      <c r="K179" s="246"/>
      <c r="L179" s="246"/>
      <c r="M179" s="287">
        <f>SUM(L169:L177)</f>
        <v>0</v>
      </c>
    </row>
    <row r="180" spans="1:13" ht="12.75" customHeight="1">
      <c r="A180" s="250"/>
      <c r="B180" s="246"/>
      <c r="C180" s="246"/>
      <c r="D180" s="246"/>
      <c r="E180" s="247"/>
      <c r="F180" s="246"/>
      <c r="G180" s="247"/>
      <c r="H180" s="246"/>
      <c r="I180" s="247"/>
      <c r="J180" s="246"/>
      <c r="K180" s="246"/>
      <c r="L180" s="246"/>
      <c r="M180" s="250"/>
    </row>
    <row r="181" spans="1:13" ht="12.75" customHeight="1">
      <c r="A181" s="250"/>
      <c r="B181" s="246"/>
      <c r="C181" s="246"/>
      <c r="D181" s="246"/>
      <c r="E181" s="247"/>
      <c r="F181" s="246"/>
      <c r="G181" s="247"/>
      <c r="H181" s="246"/>
      <c r="I181" s="247"/>
      <c r="J181" s="246"/>
      <c r="K181" s="246"/>
      <c r="L181" s="246"/>
      <c r="M181" s="250"/>
    </row>
    <row r="182" spans="1:13" ht="12.75" customHeight="1" thickBot="1">
      <c r="A182" s="249" t="s">
        <v>19</v>
      </c>
      <c r="B182" s="246"/>
      <c r="C182" s="246"/>
      <c r="D182" s="246"/>
      <c r="E182" s="247"/>
      <c r="F182" s="246"/>
      <c r="G182" s="247"/>
      <c r="H182" s="246"/>
      <c r="I182" s="247"/>
      <c r="J182" s="246"/>
      <c r="K182" s="246"/>
      <c r="L182" s="246"/>
      <c r="M182" s="249" t="s">
        <v>11</v>
      </c>
    </row>
    <row r="183" spans="1:13" ht="12.75" customHeight="1" thickBot="1">
      <c r="A183" s="287">
        <f>SUM(A179+A161+A143+A125)</f>
        <v>0</v>
      </c>
      <c r="B183" s="246"/>
      <c r="C183" s="887" t="s">
        <v>244</v>
      </c>
      <c r="D183" s="887"/>
      <c r="E183" s="887"/>
      <c r="F183" s="887"/>
      <c r="G183" s="887"/>
      <c r="H183" s="887"/>
      <c r="I183" s="887"/>
      <c r="J183" s="887"/>
      <c r="K183" s="887"/>
      <c r="L183" s="246"/>
      <c r="M183" s="287">
        <f>M179+M161+M143+M125</f>
        <v>0</v>
      </c>
    </row>
    <row r="184" spans="1:13" ht="12.75" customHeight="1">
      <c r="A184" s="288"/>
      <c r="B184" s="246"/>
      <c r="C184" s="280"/>
      <c r="D184" s="280"/>
      <c r="E184" s="280"/>
      <c r="F184" s="280"/>
      <c r="G184" s="280"/>
      <c r="H184" s="280"/>
      <c r="I184" s="280"/>
      <c r="J184" s="280"/>
      <c r="K184" s="280"/>
      <c r="L184" s="246"/>
      <c r="M184" s="288"/>
    </row>
    <row r="185" spans="1:13" ht="12.75" customHeight="1">
      <c r="A185" s="892" t="s">
        <v>271</v>
      </c>
      <c r="B185" s="892"/>
      <c r="C185" s="892"/>
      <c r="D185" s="887" t="s">
        <v>97</v>
      </c>
      <c r="E185" s="887"/>
      <c r="F185" s="887"/>
      <c r="G185" s="280"/>
      <c r="H185" s="280"/>
      <c r="I185" s="887" t="s">
        <v>270</v>
      </c>
      <c r="J185" s="887"/>
      <c r="K185" s="887"/>
      <c r="L185" s="887"/>
      <c r="M185" s="887"/>
    </row>
    <row r="186" spans="1:13" ht="18" customHeight="1" thickBot="1">
      <c r="A186" s="310"/>
      <c r="B186" s="310"/>
      <c r="C186" s="310"/>
      <c r="D186" s="246"/>
      <c r="E186" s="247"/>
      <c r="F186" s="246"/>
      <c r="G186" s="247"/>
      <c r="H186" s="246"/>
      <c r="I186" s="268"/>
      <c r="J186" s="311"/>
      <c r="K186" s="311"/>
      <c r="L186" s="311"/>
      <c r="M186" s="310"/>
    </row>
    <row r="187" spans="1:13" ht="18" customHeight="1">
      <c r="A187" s="289"/>
      <c r="B187" s="289"/>
      <c r="C187" s="289"/>
      <c r="D187" s="246"/>
      <c r="E187" s="247"/>
      <c r="F187" s="289"/>
      <c r="G187" s="290"/>
      <c r="H187" s="289"/>
      <c r="I187" s="290"/>
      <c r="J187" s="289"/>
      <c r="K187" s="289"/>
      <c r="L187" s="289"/>
      <c r="M187" s="246"/>
    </row>
    <row r="188" spans="1:13" ht="12.75" customHeight="1">
      <c r="A188" s="246"/>
      <c r="B188" s="246"/>
      <c r="C188" s="246"/>
      <c r="D188" s="246"/>
      <c r="E188" s="247"/>
      <c r="F188" s="289"/>
      <c r="G188" s="290"/>
      <c r="H188" s="289"/>
      <c r="I188" s="290"/>
      <c r="J188" s="289"/>
      <c r="K188" s="289"/>
      <c r="L188" s="289"/>
      <c r="M188" s="250"/>
    </row>
    <row r="189" spans="1:13" ht="12.75" customHeight="1">
      <c r="A189" s="250"/>
      <c r="B189" s="246"/>
      <c r="C189" s="246"/>
      <c r="D189" s="246"/>
      <c r="E189" s="247"/>
      <c r="F189" s="246"/>
      <c r="G189" s="247"/>
      <c r="H189" s="246"/>
      <c r="I189" s="247"/>
      <c r="J189" s="246"/>
      <c r="K189" s="246"/>
      <c r="L189" s="246"/>
      <c r="M189" s="250"/>
    </row>
    <row r="190" spans="1:13" ht="12.75" customHeight="1">
      <c r="A190" s="250"/>
      <c r="B190" s="246"/>
      <c r="C190" s="246"/>
      <c r="D190" s="246"/>
      <c r="E190" s="247"/>
      <c r="F190" s="246"/>
      <c r="G190" s="247"/>
      <c r="H190" s="246"/>
      <c r="I190" s="247"/>
      <c r="J190" s="246"/>
      <c r="K190" s="246"/>
      <c r="L190" s="246"/>
      <c r="M190" s="250"/>
    </row>
    <row r="191" spans="1:13" ht="12.75" customHeight="1">
      <c r="A191" s="250"/>
      <c r="B191" s="246"/>
      <c r="C191" s="246"/>
      <c r="D191" s="246"/>
      <c r="E191" s="247"/>
      <c r="F191" s="246"/>
      <c r="G191" s="247"/>
      <c r="H191" s="246"/>
      <c r="I191" s="247"/>
      <c r="J191" s="246"/>
      <c r="K191" s="246"/>
      <c r="L191" s="246"/>
      <c r="M191" s="250"/>
    </row>
    <row r="192" spans="1:13" ht="12.75" customHeight="1">
      <c r="A192" s="250"/>
      <c r="B192" s="246"/>
      <c r="C192" s="246"/>
      <c r="D192" s="246"/>
      <c r="E192" s="247"/>
      <c r="F192" s="246"/>
      <c r="G192" s="247"/>
      <c r="H192" s="246"/>
      <c r="I192" s="247"/>
      <c r="J192" s="246"/>
      <c r="K192" s="246"/>
      <c r="L192" s="246"/>
      <c r="M192" s="250"/>
    </row>
    <row r="193" spans="1:13" ht="12.75" customHeight="1">
      <c r="A193" s="250"/>
      <c r="B193" s="246"/>
      <c r="C193" s="246"/>
      <c r="D193" s="246"/>
      <c r="E193" s="247"/>
      <c r="F193" s="246"/>
      <c r="G193" s="247"/>
      <c r="H193" s="246"/>
      <c r="I193" s="247"/>
      <c r="J193" s="246"/>
      <c r="K193" s="246"/>
      <c r="L193" s="246"/>
      <c r="M193" s="250"/>
    </row>
    <row r="194" spans="1:13" ht="12.75" customHeight="1">
      <c r="A194" s="250"/>
      <c r="B194" s="246"/>
      <c r="C194" s="246"/>
      <c r="D194" s="246"/>
      <c r="E194" s="247"/>
      <c r="F194" s="246"/>
      <c r="G194" s="247"/>
      <c r="H194" s="246"/>
      <c r="I194" s="247"/>
      <c r="J194" s="246"/>
      <c r="K194" s="246"/>
      <c r="L194" s="246"/>
      <c r="M194" s="250"/>
    </row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  <row r="1001" ht="12.75" customHeight="1"/>
    <row r="1002" ht="12.75" customHeight="1"/>
    <row r="1003" ht="12.75" customHeight="1"/>
    <row r="1004" ht="12.75" customHeight="1"/>
    <row r="1005" ht="12.75" customHeight="1"/>
    <row r="1006" ht="12.75" customHeight="1"/>
    <row r="1007" ht="12.75" customHeight="1"/>
    <row r="1008" ht="12.75" customHeight="1"/>
    <row r="1009" ht="12.75" customHeight="1"/>
    <row r="1010" ht="12.75" customHeight="1"/>
    <row r="1011" ht="12.75" customHeight="1"/>
    <row r="1012" ht="12.75" customHeight="1"/>
    <row r="1013" ht="12.75" customHeight="1"/>
    <row r="1014" ht="12.75" customHeight="1"/>
    <row r="1015" ht="12.75" customHeight="1"/>
    <row r="1016" ht="12.75" customHeight="1"/>
    <row r="1017" ht="12.75" customHeight="1"/>
    <row r="1018" ht="12.75" customHeight="1"/>
    <row r="1019" ht="12.75" customHeight="1"/>
    <row r="1020" ht="12.75" customHeight="1"/>
    <row r="1021" ht="12.75" customHeight="1"/>
    <row r="1022" ht="12.75" customHeight="1"/>
    <row r="1023" ht="12.75" customHeight="1"/>
    <row r="1024" ht="12.75" customHeight="1"/>
    <row r="1025" ht="12.75" customHeight="1"/>
    <row r="1026" ht="12.75" customHeight="1"/>
    <row r="1027" ht="12.75" customHeight="1"/>
    <row r="1028" ht="12.75" customHeight="1"/>
    <row r="1029" ht="12.75" customHeight="1"/>
    <row r="1030" ht="12.75" customHeight="1"/>
    <row r="1031" ht="12.75" customHeight="1"/>
    <row r="1032" ht="12.75" customHeight="1"/>
    <row r="1033" ht="12.75" customHeight="1"/>
    <row r="1034" ht="12.75" customHeight="1"/>
    <row r="1035" ht="12.75" customHeight="1"/>
    <row r="1036" ht="12.75" customHeight="1"/>
    <row r="1037" ht="12.75" customHeight="1"/>
    <row r="1038" ht="12.75" customHeight="1"/>
    <row r="1039" ht="12.75" customHeight="1"/>
    <row r="1040" ht="12.75" customHeight="1"/>
    <row r="1041" ht="12.75" customHeight="1"/>
    <row r="1042" ht="12.75" customHeight="1"/>
    <row r="1043" ht="12.75" customHeight="1"/>
    <row r="1044" ht="12.75" customHeight="1"/>
    <row r="1045" ht="12.75" customHeight="1"/>
    <row r="1046" ht="12.75" customHeight="1"/>
    <row r="1047" ht="12.75" customHeight="1"/>
    <row r="1048" ht="12.75" customHeight="1"/>
    <row r="1049" ht="12.75" customHeight="1"/>
    <row r="1050" ht="12.75" customHeight="1"/>
    <row r="1051" ht="12.75" customHeight="1"/>
    <row r="1052" ht="12.75" customHeight="1"/>
    <row r="1053" ht="12.75" customHeight="1"/>
    <row r="1054" ht="12.75" customHeight="1"/>
    <row r="1055" ht="12.75" customHeight="1"/>
    <row r="1056" ht="12.75" customHeight="1"/>
    <row r="1057" ht="12.75" customHeight="1"/>
    <row r="1058" ht="12.75" customHeight="1"/>
    <row r="1059" ht="12.75" customHeight="1"/>
    <row r="1060" ht="12.75" customHeight="1"/>
    <row r="1061" ht="12.75" customHeight="1"/>
    <row r="1062" ht="12.75" customHeight="1"/>
    <row r="1063" ht="12.75" customHeight="1"/>
    <row r="1064" ht="12.75" customHeight="1"/>
    <row r="1065" ht="12.75" customHeight="1"/>
    <row r="1066" ht="12.75" customHeight="1"/>
    <row r="1067" ht="12.75" customHeight="1"/>
    <row r="1068" ht="12.75" customHeight="1"/>
    <row r="1069" ht="12.75" customHeight="1"/>
    <row r="1070" ht="12.75" customHeight="1"/>
    <row r="1071" ht="12.75" customHeight="1"/>
    <row r="1072" ht="12.75" customHeight="1"/>
    <row r="1073" ht="12.75" customHeight="1"/>
    <row r="1074" ht="12.75" customHeight="1"/>
    <row r="1075" ht="12.75" customHeight="1"/>
    <row r="1076" ht="12.75" customHeight="1"/>
    <row r="1077" ht="12.75" customHeight="1"/>
    <row r="1078" ht="12.75" customHeight="1"/>
    <row r="1079" ht="12.75" customHeight="1"/>
    <row r="1080" ht="12.75" customHeight="1"/>
    <row r="1081" ht="12.75" customHeight="1"/>
    <row r="1082" ht="12.75" customHeight="1"/>
    <row r="1083" ht="12.75" customHeight="1"/>
    <row r="1084" ht="12.75" customHeight="1"/>
    <row r="1085" ht="12.75" customHeight="1"/>
    <row r="1086" ht="12.75" customHeight="1"/>
    <row r="1087" ht="12.75" customHeight="1"/>
    <row r="1088" ht="12.75" customHeight="1"/>
    <row r="1089" ht="12.75" customHeight="1"/>
    <row r="1090" ht="12.75" customHeight="1"/>
    <row r="1091" ht="12.75" customHeight="1"/>
    <row r="1092" ht="12.75" customHeight="1"/>
    <row r="1093" ht="12.75" customHeight="1"/>
    <row r="1094" ht="12.75" customHeight="1"/>
    <row r="1095" ht="12.75" customHeight="1"/>
    <row r="1096" ht="12.75" customHeight="1"/>
    <row r="1097" ht="12.75" customHeight="1"/>
    <row r="1098" ht="12.75" customHeight="1"/>
    <row r="1099" ht="12.75" customHeight="1"/>
    <row r="1100" ht="12.75" customHeight="1"/>
    <row r="1101" ht="12.75" customHeight="1"/>
    <row r="1102" ht="12.75" customHeight="1"/>
    <row r="1103" ht="12.75" customHeight="1"/>
    <row r="1104" ht="12.75" customHeight="1"/>
    <row r="1105" ht="12.75" customHeight="1"/>
    <row r="1106" ht="12.75" customHeight="1"/>
    <row r="1107" ht="12.75" customHeight="1"/>
    <row r="1108" ht="12.75" customHeight="1"/>
    <row r="1109" ht="12.75" customHeight="1"/>
    <row r="1110" ht="12.75" customHeight="1"/>
    <row r="1111" ht="12.75" customHeight="1"/>
    <row r="1112" ht="12.75" customHeight="1"/>
    <row r="1113" ht="12.75" customHeight="1"/>
    <row r="1114" ht="12.75" customHeight="1"/>
    <row r="1115" ht="12.75" customHeight="1"/>
    <row r="1116" ht="12.75" customHeight="1"/>
    <row r="1117" ht="12.75" customHeight="1"/>
    <row r="1118" ht="12.75" customHeight="1"/>
    <row r="1119" ht="12.75" customHeight="1"/>
    <row r="1120" ht="12.75" customHeight="1"/>
    <row r="1121" ht="12.75" customHeight="1"/>
    <row r="1122" ht="12.75" customHeight="1"/>
    <row r="1123" ht="12.75" customHeight="1"/>
    <row r="1124" ht="12.75" customHeight="1"/>
    <row r="1125" ht="12.75" customHeight="1"/>
    <row r="1126" ht="12.75" customHeight="1"/>
    <row r="1127" ht="12.75" customHeight="1"/>
    <row r="1128" ht="12.75" customHeight="1"/>
    <row r="1129" ht="12.75" customHeight="1"/>
    <row r="1130" ht="12.75" customHeight="1"/>
    <row r="1131" ht="12.75" customHeight="1"/>
    <row r="1132" ht="12.75" customHeight="1"/>
    <row r="1133" ht="12.75" customHeight="1"/>
    <row r="1134" ht="12.75" customHeight="1"/>
    <row r="1135" ht="12.75" customHeight="1"/>
    <row r="1136" ht="12.75" customHeight="1"/>
    <row r="1137" ht="12.75" customHeight="1"/>
    <row r="1138" ht="12.75" customHeight="1"/>
    <row r="1139" ht="12.75" customHeight="1"/>
    <row r="1140" ht="12.75" customHeight="1"/>
    <row r="1141" ht="12.75" customHeight="1"/>
    <row r="1142" ht="12.75" customHeight="1"/>
    <row r="1143" ht="12.75" customHeight="1"/>
  </sheetData>
  <sheetProtection password="8CB1" sheet="1" objects="1" scenarios="1"/>
  <mergeCells count="82">
    <mergeCell ref="C145:C146"/>
    <mergeCell ref="D145:F146"/>
    <mergeCell ref="G145:I146"/>
    <mergeCell ref="J145:K146"/>
    <mergeCell ref="C163:C164"/>
    <mergeCell ref="D163:F164"/>
    <mergeCell ref="G163:I164"/>
    <mergeCell ref="J163:K164"/>
    <mergeCell ref="C127:C128"/>
    <mergeCell ref="D127:F128"/>
    <mergeCell ref="G127:I128"/>
    <mergeCell ref="J127:K128"/>
    <mergeCell ref="C101:C102"/>
    <mergeCell ref="D101:F102"/>
    <mergeCell ref="G27:G35"/>
    <mergeCell ref="K27:K35"/>
    <mergeCell ref="C21:C22"/>
    <mergeCell ref="D21:F22"/>
    <mergeCell ref="J21:K22"/>
    <mergeCell ref="G21:I22"/>
    <mergeCell ref="D23:K25"/>
    <mergeCell ref="C23:C25"/>
    <mergeCell ref="A4:M4"/>
    <mergeCell ref="A6:M7"/>
    <mergeCell ref="A11:M12"/>
    <mergeCell ref="A16:M17"/>
    <mergeCell ref="A9:M9"/>
    <mergeCell ref="A14:M14"/>
    <mergeCell ref="C41:C43"/>
    <mergeCell ref="D41:K43"/>
    <mergeCell ref="C59:K59"/>
    <mergeCell ref="C39:C40"/>
    <mergeCell ref="D39:F40"/>
    <mergeCell ref="G39:I40"/>
    <mergeCell ref="J39:K40"/>
    <mergeCell ref="H44:J44"/>
    <mergeCell ref="C63:K63"/>
    <mergeCell ref="C67:C69"/>
    <mergeCell ref="D67:K69"/>
    <mergeCell ref="C65:C66"/>
    <mergeCell ref="D65:F66"/>
    <mergeCell ref="G65:I66"/>
    <mergeCell ref="J65:K66"/>
    <mergeCell ref="D103:K105"/>
    <mergeCell ref="C121:K121"/>
    <mergeCell ref="C125:K125"/>
    <mergeCell ref="D106:F106"/>
    <mergeCell ref="H106:J106"/>
    <mergeCell ref="C85:C87"/>
    <mergeCell ref="D85:K87"/>
    <mergeCell ref="G101:I102"/>
    <mergeCell ref="J101:K102"/>
    <mergeCell ref="C147:C149"/>
    <mergeCell ref="D147:K149"/>
    <mergeCell ref="C165:C167"/>
    <mergeCell ref="D165:K167"/>
    <mergeCell ref="D26:F26"/>
    <mergeCell ref="H26:J26"/>
    <mergeCell ref="D44:F44"/>
    <mergeCell ref="C129:C131"/>
    <mergeCell ref="D129:K131"/>
    <mergeCell ref="C103:C105"/>
    <mergeCell ref="D70:F70"/>
    <mergeCell ref="H70:J70"/>
    <mergeCell ref="D88:F88"/>
    <mergeCell ref="H88:J88"/>
    <mergeCell ref="A1:L1"/>
    <mergeCell ref="A2:L2"/>
    <mergeCell ref="C83:C84"/>
    <mergeCell ref="D83:F84"/>
    <mergeCell ref="G83:I84"/>
    <mergeCell ref="J83:K84"/>
    <mergeCell ref="D168:F168"/>
    <mergeCell ref="H168:J168"/>
    <mergeCell ref="A185:C185"/>
    <mergeCell ref="I185:M185"/>
    <mergeCell ref="D185:F185"/>
    <mergeCell ref="D132:F132"/>
    <mergeCell ref="H132:J132"/>
    <mergeCell ref="D150:F150"/>
    <mergeCell ref="H150:J150"/>
    <mergeCell ref="C183:K183"/>
  </mergeCells>
  <printOptions/>
  <pageMargins left="0" right="0" top="0.3937007874015748" bottom="0.3937007874015748" header="0" footer="0"/>
  <pageSetup horizontalDpi="300" verticalDpi="300" orientation="portrait" paperSize="9" r:id="rId2"/>
  <rowBreaks count="2" manualBreakCount="2">
    <brk id="60" max="255" man="1"/>
    <brk id="12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Comune Montepulciano L.S.</dc:creator>
  <cp:keywords/>
  <dc:description/>
  <cp:lastModifiedBy>Stefano Dente</cp:lastModifiedBy>
  <cp:lastPrinted>2018-09-20T09:58:24Z</cp:lastPrinted>
  <dcterms:created xsi:type="dcterms:W3CDTF">2000-03-20T07:24:55Z</dcterms:created>
  <dcterms:modified xsi:type="dcterms:W3CDTF">2018-09-20T10:09:37Z</dcterms:modified>
  <cp:category/>
  <cp:version/>
  <cp:contentType/>
  <cp:contentStatus/>
</cp:coreProperties>
</file>